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7680" activeTab="0"/>
  </bookViews>
  <sheets>
    <sheet name="6เดือน" sheetId="1" r:id="rId1"/>
    <sheet name="Sheet3" sheetId="2" r:id="rId2"/>
  </sheets>
  <definedNames>
    <definedName name="_xlnm.Print_Titles" localSheetId="0">'6เดือน'!$5:$7</definedName>
  </definedNames>
  <calcPr fullCalcOnLoad="1"/>
</workbook>
</file>

<file path=xl/sharedStrings.xml><?xml version="1.0" encoding="utf-8"?>
<sst xmlns="http://schemas.openxmlformats.org/spreadsheetml/2006/main" count="186" uniqueCount="137">
  <si>
    <t>ระดับความสำเร็จของร้อยละเฉลี่ยถ่วงน้ำหนักในการบรรลุเป้าหมายตามแผนปฏิบัติราชการของกระทรวง</t>
  </si>
  <si>
    <t>ระดับความสำเร็จของร้อยละเฉลี่ยถ่วงน้ำหนักในการบรรลุเป้าหมายตามแผนปฏิบัติราชการของสำนักงานคณะกรรมการการอุดมศึกษา</t>
  </si>
  <si>
    <t>ระดับความสำเร็จของร้อยละเฉลี่ยถ่วงน้ำหนักในการบรรลุเป้าหมายตามแผนปฏิบัติราชการของ  มหาวิทยาลัยเชียงใหม่</t>
  </si>
  <si>
    <t>มาตรฐานด้านคุณภาพบัณฑิต</t>
  </si>
  <si>
    <t xml:space="preserve">4.1.1  </t>
  </si>
  <si>
    <t>4.1.2</t>
  </si>
  <si>
    <t>4.1.3</t>
  </si>
  <si>
    <t>4.1.4</t>
  </si>
  <si>
    <t>มาตรฐานด้านการวิจัยและงานสร้างสรรค์</t>
  </si>
  <si>
    <t>4.2.1</t>
  </si>
  <si>
    <t>ร้อยละของงานวิจัยและงานสร้างสรรค์ที่ตีพิมพ์ เผยแพร่ ในระดับชาติหรือระดับนานาชาติต่ออาจารย์ประจำ</t>
  </si>
  <si>
    <t>4.2.2</t>
  </si>
  <si>
    <t>จำนวนเงินวิจัยจากภายในและภายนอกต่ออาจารย์ประจำ</t>
  </si>
  <si>
    <t>มาตรฐานด้านการบริการวิชาการ</t>
  </si>
  <si>
    <t>ด้านการทำนุบำรุงศิลปะและวัฒนธรรม</t>
  </si>
  <si>
    <t>4.2.3</t>
  </si>
  <si>
    <t>4.2.4</t>
  </si>
  <si>
    <t>4.2.5</t>
  </si>
  <si>
    <t>4.3.1</t>
  </si>
  <si>
    <t>4.3.2</t>
  </si>
  <si>
    <t>4.3.3</t>
  </si>
  <si>
    <t>4.4.1</t>
  </si>
  <si>
    <t>4.4.2</t>
  </si>
  <si>
    <t>ร้อยละของระดับความพึงพอใจของผู้รับบริการ</t>
  </si>
  <si>
    <t>ระดับคุณภาพของการบริหารจัดการระบบฐานข้อมูลสารสนเทศของสถาบันอุดมศึกษา</t>
  </si>
  <si>
    <t>ตัวชี้วัด</t>
  </si>
  <si>
    <t>น้ำหนัก</t>
  </si>
  <si>
    <t>(ร้อยละ)</t>
  </si>
  <si>
    <t>เกณฑ์การให้คะแนน</t>
  </si>
  <si>
    <t>หน่วยวัด</t>
  </si>
  <si>
    <t>ผลการดำเนินงาน</t>
  </si>
  <si>
    <t>ค่าคะแนนที่ได้</t>
  </si>
  <si>
    <t>คะแนนถ่วงน้ำหนัก</t>
  </si>
  <si>
    <t>รวม</t>
  </si>
  <si>
    <r>
      <t>มิติที่ 1</t>
    </r>
    <r>
      <rPr>
        <b/>
        <sz val="13"/>
        <rFont val="Angsana New"/>
        <family val="1"/>
      </rPr>
      <t xml:space="preserve"> มิติด้านประสิทธิผลตามแผนปฏิบัติราชการ  น้ำหนักในการคำนวณผลคะแนนร้อยละ 55</t>
    </r>
  </si>
  <si>
    <r>
      <t>มิติที่ 2</t>
    </r>
    <r>
      <rPr>
        <b/>
        <sz val="13"/>
        <rFont val="Angsana New"/>
        <family val="1"/>
      </rPr>
      <t xml:space="preserve"> มิติด้านคุณภาพการให้บริการ  น้ำหนักในการคำนวณผลคะแนนร้อยละ 15 </t>
    </r>
  </si>
  <si>
    <r>
      <t>มิติที่ 3</t>
    </r>
    <r>
      <rPr>
        <b/>
        <sz val="13"/>
        <rFont val="Angsana New"/>
        <family val="1"/>
      </rPr>
      <t xml:space="preserve"> มิติด้านประสิทธิภาพของการปฏิบัติราชการ  น้ำหนักในการคำนวณผลคะแนนร้อยละ 10   </t>
    </r>
  </si>
  <si>
    <t>ร้อยละของความสำเร็จในการใช้เทคโนโลยีสนับสนุนการศึกษา</t>
  </si>
  <si>
    <t>ร้อยละของผู้สำเร็จการศึกษาตามระยะเวลาของหลักสูตร(ระดับปริญญาตรี)</t>
  </si>
  <si>
    <t>ร้อยละความสำเร็จในการรักษาพยาบาลเพื่อการศึกษาวิจัย</t>
  </si>
  <si>
    <t>จำนวนผลงานที่เป็นนวัตกรรมด้านนาโนเทคโนโลยี เทคโนโลยีชีวภาพ และวัสดุศาสตร์</t>
  </si>
  <si>
    <t>3.4.1</t>
  </si>
  <si>
    <t>3.4.2</t>
  </si>
  <si>
    <t>3.4.3</t>
  </si>
  <si>
    <t>3.4.4</t>
  </si>
  <si>
    <t>3.4.5</t>
  </si>
  <si>
    <t>3.4.6</t>
  </si>
  <si>
    <t>จำนวนผู้ป่วยใน</t>
  </si>
  <si>
    <t>จำนวนผู้ป่วยนอก</t>
  </si>
  <si>
    <t>จำนวนการให้บริการชันสูตรพลิกศพ</t>
  </si>
  <si>
    <t xml:space="preserve">ระดับความสำเร็จของร้อยละเฉลี่ยถ่วงน้ำหนักในการบรรลุมาตรฐานคุณภาพ สมศ. ของมหาวิทยาลัยเชียงใหม่ </t>
  </si>
  <si>
    <t xml:space="preserve">    ระดับความสำเร็จ</t>
  </si>
  <si>
    <t xml:space="preserve">   ร้อยละ</t>
  </si>
  <si>
    <t xml:space="preserve">  จำนวน</t>
  </si>
  <si>
    <t>ร้อยละ</t>
  </si>
  <si>
    <t>ระดับความสำเร็จ</t>
  </si>
  <si>
    <t>ของมหาวิทยาลัยเชียงใหม่</t>
  </si>
  <si>
    <t>สำนักงานคณะกรรมการการอุดมศึกษา กระทรวงศึกษาธิการ</t>
  </si>
  <si>
    <t>ผู้รายงาน...................................................................................หน่วยงาน  มหาวิทยาลัยเชียงใหม่</t>
  </si>
  <si>
    <t>ตำแหน่ง…รองอธิการบดีฝ่ายแผนและพัฒนา (CCO)...................โทรศัพท์...........0 5322 4077.......................</t>
  </si>
  <si>
    <t xml:space="preserve">                       (รองศาสตราจารย์ ดร. ไพโรจน์  วิริยจารี)</t>
  </si>
  <si>
    <t xml:space="preserve">ตารางสรุปผลการปฏิบัติราชการตามคำรับรองการปฏิบัติราชการ ประจำปีงบประมาณ พ.ศ.2550 </t>
  </si>
  <si>
    <t>ระดับความสำเร็จในการพัฒนาสถาบันสู่ระดับสากล</t>
  </si>
  <si>
    <t>ระดับความสำเร็จของการปฏิบัติตามจรรยาบรรณวิชาชีพคณาจารย์ของสถาบันอุดมศึกษา</t>
  </si>
  <si>
    <t>ร้อยละของบัณฑิตระดับปริญญาตรีที่ได้งานทำตรงสาขาที่สำเร็จการศึกษา</t>
  </si>
  <si>
    <t>ระดับความพึงพอใจต่อบัณฑิตของผู้ใช้บัณฑิต</t>
  </si>
  <si>
    <t>1. จำนวนเครื่องคอมพิวเตอร์ที่ให้</t>
  </si>
  <si>
    <t xml:space="preserve">     บริการนักศึกษา</t>
  </si>
  <si>
    <t>2. จำนวนผู้ใช้บริการห้องสมุด</t>
  </si>
  <si>
    <t>3. จำนวนฐานข้อมูลอิเลคทรอนิกส์</t>
  </si>
  <si>
    <t xml:space="preserve">4. จำนวน e-Book และ e-Journal </t>
  </si>
  <si>
    <t>5. จำนวนฐานข้อมูลบรรณานุกรม</t>
  </si>
  <si>
    <t>ร้อยละของนิสิต/นักศึกษาใหม่ระดับปริญญาตรีขึ้นไปสาขาวิทยาศาสตร์และเทคโนโลยี และวิทยาศาสตร์สุขภาพของมหาวิทยาลัยเพิ่มขึ้น(รวมภาคปกติ/ภาคพิเศษ)</t>
  </si>
  <si>
    <t>จำนวนผู้เข้ารับการศึกษา/ฝึกปฏิบัติงาน</t>
  </si>
  <si>
    <t>จำนวนผู้เข้ารับบริการตรวจวินิจฉัยการติดเชื้อเอดส์</t>
  </si>
  <si>
    <t>เรื่อง/ชิ้นงาน</t>
  </si>
  <si>
    <t>ร้อยละของบัณฑิตระดับปริญญาตรีที่ได้งานทำหรือประกอบอาชีพภายในระยะเวลา  1 ปี</t>
  </si>
  <si>
    <t>ระดับ</t>
  </si>
  <si>
    <t>1.00 – 1.49</t>
  </si>
  <si>
    <t>1.50 – 2.49</t>
  </si>
  <si>
    <t>2.50 – 3.49</t>
  </si>
  <si>
    <t>3.50 – 4.49</t>
  </si>
  <si>
    <t>4.50 – 5.00</t>
  </si>
  <si>
    <t>จำนวนนักศึกษาหรือศิษย์เก่าที่ได้รับการประกาศเกียรติคุณยกย่องในด้านวิชาการ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 หรือด้านอื่นที่เกี่ยวข้องกับคุณภาพบัณฑิตในระดับชาติหรือระดับนานาชาติ</t>
  </si>
  <si>
    <t>คน</t>
  </si>
  <si>
    <t>4.1.5</t>
  </si>
  <si>
    <t>ร้อยละของบทความวิทยานิพนธ์ปริญญาโทหรือเอกที่ตีพิมพ์เผยแพร่ทั้งในระดับชาติ หรือระดับนานาชาติต่อจำนวนวิทยานิพนธ์ปริญญาโทหรือเอก</t>
  </si>
  <si>
    <t>จำนวนเงิน (บาท)</t>
  </si>
  <si>
    <t>ร้อยละของอาจารย์ประจำที่ได้รับทุนทำวิจัย หรืองานสร้างสรรค์จากภายในและภายนอกสถาบันต่ออาจารย์ประจำ</t>
  </si>
  <si>
    <t>ร้อยละของบทความวิจัยที่ได้รับการอ้างอิง(Citation) ใน refereed journal หรือในฐานข้อมูลระดับชาติ/ระดับนานาชาติต่ออาจารย์ประจำ</t>
  </si>
  <si>
    <t>จำนวนผลงานวิจัยและงานสร้างสรรค์ที่ได้รับการจดทะเบียนสิทธิบัตรและอนุสิทธิบัตร</t>
  </si>
  <si>
    <t>ร้อยละของกิจกรรม/โครงการบริการทางวิชาการ/วิชาชีพที่ตอบสนองความต้องการพัฒนาและเสริมสร้างความเข้มแข็งของสังคม ชุมชนประเทศชาติและนานาชาติ ต่อ อาจารย์ประจำ</t>
  </si>
  <si>
    <t>จำนวนชั่วโมงเฉลี่ยที่อาจารย์ประจำให้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</t>
  </si>
  <si>
    <t>ร้อยละของอาจารย์ที่เป็นที่ปรึกษา  เป็นกรรมการวิทยานิพนธ์ภายนอกสถาบัน  เป็นกรรมการวิชาการ และกรรมการวิชาชีพในระดับชาติหรือนานาชาติต่ออาจารย์ประจำ</t>
  </si>
  <si>
    <t>ชั่วโมง</t>
  </si>
  <si>
    <t>4.4.3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</si>
  <si>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</si>
  <si>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ร้อยละของโครงการ/กิจกรรมในการอนุรักษ์ พัฒนา และสร้างเสริมเอกลักษณ์ ศิลปะ และวัฒนธรรมต่อจำนวนโครงการหรือกิจกรรมนักศึกษาทั้งหมด</t>
  </si>
  <si>
    <t>ร้อยละเฉลี่ยของนักศึกษาที่เข้าร่วมโครงการ/กิจกรรมในการอนุรักษ์ พัฒนาและสร้างเสริมเอกลักษณ์ ศิลปะ และวัฒนธรรมต่อจำนวนนักศึกษาทั้งหมด</t>
  </si>
  <si>
    <t>&lt;15</t>
  </si>
  <si>
    <t>15.01-17.50</t>
  </si>
  <si>
    <t>17.51-20.00</t>
  </si>
  <si>
    <t>20.01-22.50</t>
  </si>
  <si>
    <t>22.51-27.50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</si>
  <si>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</t>
  </si>
  <si>
    <t>ไฟฟ้า</t>
  </si>
  <si>
    <t>น้ำมัน</t>
  </si>
  <si>
    <t xml:space="preserve">ร้อยละของอัตราการเบิกจ่ายเงินงบประมาณรายจ่ายลงทุน </t>
  </si>
  <si>
    <t xml:space="preserve">ระดับความสำเร็จของการดำเนินการตามมาตรการประหยัดพลังงานของสถาบันอุดมศึกษา </t>
  </si>
  <si>
    <t xml:space="preserve">ระดับความสำเร็จของร้อยละเฉลี่ยถ่วงน้ำหนักในการลดรอบระยะเวลาของขั้นตอนการปฏิบัติราชการของสถาบันอุดมศึกษา </t>
  </si>
  <si>
    <t xml:space="preserve">ระดับความสำเร็จของการจัดทำต้นทุนต่อหน่วยผลผลิต </t>
  </si>
  <si>
    <t>ระดับคุณภาพของการกำกับดูแลของสภามหาวิทยาลัย</t>
  </si>
  <si>
    <t>ระดับคุณภาพของการพัฒนาบุคลากรของสถาบันอุดมศึกษา</t>
  </si>
  <si>
    <t>ร้อยละของอาจารย์ประจำที่มีวุฒิปริญญาเอกหรือเทียบเท่าต่ออาจารย์ประจำ</t>
  </si>
  <si>
    <t>ระดับความสำเร็จของระบบฐานข้อมูลอุดมศึกษาด้านนักศึกษา บุคลากรและหลักสูตร</t>
  </si>
  <si>
    <t>ค่าใช้จ่ายทั้งหมดที่ใช้ในระบบห้องสมุด คอมพิวเตอร์ และศูนย์สารสนเทศต่อนักศึกษา</t>
  </si>
  <si>
    <t>ระดับความสำเร็จของการดำเนินการตามแผนการจัดการความรู้เพื่อสนับสนุนประเด็นยุทธศาสตร์</t>
  </si>
  <si>
    <t>ร้อยละของหลักสูตรที่ได้มาตรฐานต่อหลักสูตรทั้งหมด</t>
  </si>
  <si>
    <t>ประสิทธิภาพของการเรียนรู้ที่เน้นผู้เรียนเป็นสำคัญ</t>
  </si>
  <si>
    <t>1 – 4,499</t>
  </si>
  <si>
    <t>4,500 - 6,999</t>
  </si>
  <si>
    <t>7,000 - 7,999</t>
  </si>
  <si>
    <t>8,000 - 8,999</t>
  </si>
  <si>
    <t>9,000  ขึ้นไป</t>
  </si>
  <si>
    <t>บาท</t>
  </si>
  <si>
    <t>คุณภาพของข้อมูล 3 ฐานที่มีความสมบูรณ์และตรงตามรูปแบบมาตรฐานกลาง</t>
  </si>
  <si>
    <t>ผลสำเร็จของการส่งข้อมูลทั้ง 3 ฐาน และส่งชื่อเว็บไซต์ที่เผยแพร่รายงานข้อมูล พร้อมรายชื่อคณะทำงานผู้รับผิดชอบภายในระยะเวลาที่กำหนด</t>
  </si>
  <si>
    <t>ผลสำเร็จของการเผยแพร่รายงานข้อมูล 3 ฐานที่มีความครบถ้วนตรงกัน และมีรูปแบบถูกต้องตามที่กำหนด โดยเผยแพร่ผ่านเว็บไซต์ของสถาบันอุดมศึกษา</t>
  </si>
  <si>
    <t>มีแผนการจัดทำระบบฐานข้อมูลและระบบสารสนเทศขององค์กรและพัฒนาระบบฐานข้อมูล</t>
  </si>
  <si>
    <t>มีการพัฒนาการให้บริการข้อมูลสารสนเทศให้สอดคล้องตามพันธกิจ</t>
  </si>
  <si>
    <t>ร้อยละความพึงพอใจของผู้รับบริการระดับ ดีมาก</t>
  </si>
  <si>
    <t>ระบบ</t>
  </si>
  <si>
    <t>ระดับคุณภาพ</t>
  </si>
  <si>
    <r>
      <t>มิติที่ 4</t>
    </r>
    <r>
      <rPr>
        <b/>
        <sz val="13"/>
        <rFont val="Angsana New"/>
        <family val="1"/>
      </rPr>
      <t xml:space="preserve"> มิติด้านการพัฒนาองค์กร  น้ำหนักในการคำนวณผลคะแนนร้อยละ 20   </t>
    </r>
  </si>
  <si>
    <t>รายงาน ณ วันที่              เดือน เมษายน  พ.ศ. 2550</t>
  </si>
  <si>
    <r>
      <t xml:space="preserve"> </t>
    </r>
    <r>
      <rPr>
        <sz val="12"/>
        <rFont val="Angsana New"/>
        <family val="1"/>
      </rPr>
      <t>จำนวนผู้ติดเชื้อ/ผู้ป่วยเอดส์ที่ได้รับการดูแล</t>
    </r>
  </si>
  <si>
    <t>ระดับความสำเร็จในการเปิดโอกาสให้ประชาชนเข้ามามีส่วนร่วมในการแสดงความคิดเห็นและร่วมติดตามตรวจสอบผลการปฏิบัติราชก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</si>
</sst>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0.0"/>
    <numFmt numFmtId="210" formatCode="0.0000"/>
    <numFmt numFmtId="211" formatCode="_-* #,##0.0000_-;\-* #,##0.0000_-;_-* &quot;-&quot;????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ngsana New"/>
      <family val="1"/>
    </font>
    <font>
      <b/>
      <sz val="13"/>
      <name val="Angsana New"/>
      <family val="1"/>
    </font>
    <font>
      <sz val="10"/>
      <name val="Angsana New"/>
      <family val="1"/>
    </font>
    <font>
      <b/>
      <u val="single"/>
      <sz val="13"/>
      <name val="Angsana New"/>
      <family val="1"/>
    </font>
    <font>
      <sz val="13"/>
      <name val="Angsana New"/>
      <family val="1"/>
    </font>
    <font>
      <b/>
      <sz val="16"/>
      <name val="Angsana New"/>
      <family val="1"/>
    </font>
    <font>
      <sz val="16"/>
      <name val="Wingdings"/>
      <family val="0"/>
    </font>
    <font>
      <sz val="16"/>
      <name val="Angsana New"/>
      <family val="1"/>
    </font>
    <font>
      <sz val="12"/>
      <name val="Angsana New"/>
      <family val="1"/>
    </font>
    <font>
      <sz val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3" xfId="0" applyFont="1" applyBorder="1" applyAlignment="1">
      <alignment horizontal="center" vertical="top"/>
    </xf>
    <xf numFmtId="206" fontId="8" fillId="0" borderId="3" xfId="17" applyNumberFormat="1" applyFont="1" applyBorder="1" applyAlignment="1">
      <alignment horizontal="center" vertical="top"/>
    </xf>
    <xf numFmtId="206" fontId="8" fillId="0" borderId="3" xfId="17" applyNumberFormat="1" applyFont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06" fontId="8" fillId="0" borderId="3" xfId="17" applyNumberFormat="1" applyFont="1" applyBorder="1" applyAlignment="1">
      <alignment horizontal="center" vertical="top" wrapText="1"/>
    </xf>
    <xf numFmtId="206" fontId="5" fillId="0" borderId="3" xfId="17" applyNumberFormat="1" applyFont="1" applyBorder="1" applyAlignment="1">
      <alignment/>
    </xf>
    <xf numFmtId="206" fontId="5" fillId="0" borderId="3" xfId="17" applyNumberFormat="1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/>
    </xf>
    <xf numFmtId="206" fontId="8" fillId="0" borderId="7" xfId="17" applyNumberFormat="1" applyFont="1" applyBorder="1" applyAlignment="1">
      <alignment horizontal="center" vertical="top"/>
    </xf>
    <xf numFmtId="206" fontId="8" fillId="0" borderId="7" xfId="17" applyNumberFormat="1" applyFont="1" applyBorder="1" applyAlignment="1">
      <alignment horizontal="center" vertical="top" wrapText="1"/>
    </xf>
    <xf numFmtId="206" fontId="8" fillId="0" borderId="4" xfId="17" applyNumberFormat="1" applyFont="1" applyBorder="1" applyAlignment="1">
      <alignment horizontal="center" vertical="top"/>
    </xf>
    <xf numFmtId="206" fontId="8" fillId="0" borderId="8" xfId="17" applyNumberFormat="1" applyFont="1" applyBorder="1" applyAlignment="1">
      <alignment/>
    </xf>
    <xf numFmtId="206" fontId="8" fillId="0" borderId="2" xfId="17" applyNumberFormat="1" applyFont="1" applyBorder="1" applyAlignment="1">
      <alignment horizontal="center" vertical="top"/>
    </xf>
    <xf numFmtId="206" fontId="8" fillId="0" borderId="9" xfId="17" applyNumberFormat="1" applyFont="1" applyBorder="1" applyAlignment="1">
      <alignment/>
    </xf>
    <xf numFmtId="206" fontId="8" fillId="0" borderId="8" xfId="17" applyNumberFormat="1" applyFont="1" applyBorder="1" applyAlignment="1">
      <alignment horizontal="center" vertical="top" wrapText="1"/>
    </xf>
    <xf numFmtId="206" fontId="5" fillId="0" borderId="7" xfId="17" applyNumberFormat="1" applyFont="1" applyBorder="1" applyAlignment="1">
      <alignment/>
    </xf>
    <xf numFmtId="206" fontId="8" fillId="0" borderId="9" xfId="17" applyNumberFormat="1" applyFont="1" applyBorder="1" applyAlignment="1">
      <alignment horizontal="center" vertical="top"/>
    </xf>
    <xf numFmtId="0" fontId="7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206" fontId="5" fillId="0" borderId="9" xfId="17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206" fontId="8" fillId="0" borderId="10" xfId="17" applyNumberFormat="1" applyFont="1" applyBorder="1" applyAlignment="1">
      <alignment/>
    </xf>
    <xf numFmtId="206" fontId="5" fillId="0" borderId="11" xfId="17" applyNumberFormat="1" applyFont="1" applyBorder="1" applyAlignment="1">
      <alignment/>
    </xf>
    <xf numFmtId="0" fontId="8" fillId="0" borderId="0" xfId="0" applyFont="1" applyAlignment="1">
      <alignment/>
    </xf>
    <xf numFmtId="206" fontId="8" fillId="0" borderId="0" xfId="17" applyNumberFormat="1" applyFont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8" fillId="0" borderId="3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06" fontId="8" fillId="0" borderId="12" xfId="17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204" fontId="8" fillId="0" borderId="3" xfId="17" applyNumberFormat="1" applyFont="1" applyBorder="1" applyAlignment="1">
      <alignment horizontal="center" vertical="top"/>
    </xf>
    <xf numFmtId="0" fontId="8" fillId="0" borderId="3" xfId="0" applyFont="1" applyBorder="1" applyAlignment="1" quotePrefix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3" fontId="8" fillId="0" borderId="3" xfId="17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06" fontId="5" fillId="0" borderId="12" xfId="17" applyNumberFormat="1" applyFont="1" applyBorder="1" applyAlignment="1">
      <alignment horizontal="center" wrapText="1"/>
    </xf>
    <xf numFmtId="206" fontId="5" fillId="0" borderId="10" xfId="17" applyNumberFormat="1" applyFont="1" applyBorder="1" applyAlignment="1">
      <alignment horizontal="center" wrapText="1"/>
    </xf>
    <xf numFmtId="206" fontId="5" fillId="0" borderId="11" xfId="17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06" fontId="5" fillId="0" borderId="7" xfId="17" applyNumberFormat="1" applyFont="1" applyBorder="1" applyAlignment="1">
      <alignment horizontal="center" wrapText="1"/>
    </xf>
    <xf numFmtId="206" fontId="5" fillId="0" borderId="9" xfId="17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206" fontId="8" fillId="0" borderId="7" xfId="17" applyNumberFormat="1" applyFont="1" applyBorder="1" applyAlignment="1">
      <alignment horizontal="center" vertical="top" wrapText="1"/>
    </xf>
    <xf numFmtId="206" fontId="8" fillId="0" borderId="9" xfId="17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206" fontId="8" fillId="0" borderId="7" xfId="17" applyNumberFormat="1" applyFont="1" applyBorder="1" applyAlignment="1">
      <alignment horizontal="center" vertical="top"/>
    </xf>
    <xf numFmtId="206" fontId="8" fillId="0" borderId="8" xfId="17" applyNumberFormat="1" applyFont="1" applyBorder="1" applyAlignment="1">
      <alignment horizontal="center" vertical="top"/>
    </xf>
    <xf numFmtId="206" fontId="8" fillId="0" borderId="4" xfId="17" applyNumberFormat="1" applyFont="1" applyBorder="1" applyAlignment="1">
      <alignment horizontal="center" vertical="top"/>
    </xf>
    <xf numFmtId="206" fontId="8" fillId="0" borderId="1" xfId="17" applyNumberFormat="1" applyFont="1" applyBorder="1" applyAlignment="1">
      <alignment horizontal="center" vertical="top"/>
    </xf>
    <xf numFmtId="206" fontId="8" fillId="0" borderId="2" xfId="17" applyNumberFormat="1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06" fontId="8" fillId="0" borderId="9" xfId="17" applyNumberFormat="1" applyFont="1" applyBorder="1" applyAlignment="1">
      <alignment horizontal="center" vertical="top"/>
    </xf>
    <xf numFmtId="0" fontId="13" fillId="2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0</xdr:row>
      <xdr:rowOff>247650</xdr:rowOff>
    </xdr:from>
    <xdr:to>
      <xdr:col>11</xdr:col>
      <xdr:colOff>342900</xdr:colOff>
      <xdr:row>2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95950" y="247650"/>
          <a:ext cx="13716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Wingdings"/>
              <a:ea typeface="Wingdings"/>
              <a:cs typeface="Wingdings"/>
            </a:rPr>
            <a:t>þ 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รอบ 6 เดือน</a:t>
          </a:r>
          <a:r>
            <a:rPr lang="en-US" cap="none" sz="1600" b="0" i="0" u="none" baseline="0">
              <a:latin typeface="Wingdings"/>
              <a:ea typeface="Wingdings"/>
              <a:cs typeface="Wingdings"/>
            </a:rPr>
            <a:t>
¨ 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รอบ 12 เดือน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.opdc.thaigov.net/psa/ministry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0"/>
  <sheetViews>
    <sheetView tabSelected="1" workbookViewId="0" topLeftCell="A1">
      <pane ySplit="7" topLeftCell="BM80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5.00390625" style="1" customWidth="1"/>
    <col min="2" max="2" width="30.00390625" style="1" customWidth="1"/>
    <col min="3" max="3" width="8.57421875" style="1" customWidth="1"/>
    <col min="4" max="4" width="7.57421875" style="1" customWidth="1"/>
    <col min="5" max="9" width="7.00390625" style="1" customWidth="1"/>
    <col min="10" max="10" width="8.140625" style="36" customWidth="1"/>
    <col min="11" max="11" width="6.57421875" style="37" customWidth="1"/>
    <col min="12" max="12" width="7.00390625" style="37" customWidth="1"/>
    <col min="13" max="16384" width="9.140625" style="1" customWidth="1"/>
  </cols>
  <sheetData>
    <row r="1" spans="1:12" ht="23.25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23.25">
      <c r="A2" s="77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23.25">
      <c r="A3" s="74" t="s">
        <v>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23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21" customHeight="1">
      <c r="A5" s="80" t="s">
        <v>25</v>
      </c>
      <c r="B5" s="81"/>
      <c r="C5" s="87" t="s">
        <v>29</v>
      </c>
      <c r="D5" s="41" t="s">
        <v>26</v>
      </c>
      <c r="E5" s="90" t="s">
        <v>28</v>
      </c>
      <c r="F5" s="91"/>
      <c r="G5" s="91"/>
      <c r="H5" s="91"/>
      <c r="I5" s="92"/>
      <c r="J5" s="60" t="s">
        <v>30</v>
      </c>
      <c r="K5" s="61"/>
      <c r="L5" s="62"/>
    </row>
    <row r="6" spans="1:12" ht="21" customHeight="1">
      <c r="A6" s="82"/>
      <c r="B6" s="83"/>
      <c r="C6" s="88"/>
      <c r="D6" s="2" t="s">
        <v>27</v>
      </c>
      <c r="E6" s="93"/>
      <c r="F6" s="94"/>
      <c r="G6" s="94"/>
      <c r="H6" s="94"/>
      <c r="I6" s="95"/>
      <c r="J6" s="63" t="s">
        <v>30</v>
      </c>
      <c r="K6" s="65" t="s">
        <v>31</v>
      </c>
      <c r="L6" s="65" t="s">
        <v>32</v>
      </c>
    </row>
    <row r="7" spans="1:12" ht="21.75" customHeight="1">
      <c r="A7" s="84"/>
      <c r="B7" s="85"/>
      <c r="C7" s="89"/>
      <c r="D7" s="3"/>
      <c r="E7" s="4">
        <v>1</v>
      </c>
      <c r="F7" s="4">
        <v>2</v>
      </c>
      <c r="G7" s="4">
        <v>3</v>
      </c>
      <c r="H7" s="4">
        <v>4</v>
      </c>
      <c r="I7" s="4">
        <v>5</v>
      </c>
      <c r="J7" s="64"/>
      <c r="K7" s="66"/>
      <c r="L7" s="66"/>
    </row>
    <row r="8" spans="1:12" ht="18.75">
      <c r="A8" s="5" t="s">
        <v>34</v>
      </c>
      <c r="B8" s="6"/>
      <c r="C8" s="7"/>
      <c r="D8" s="7"/>
      <c r="E8" s="7"/>
      <c r="F8" s="7"/>
      <c r="G8" s="7">
        <f>SUM(D9,D10,D11,D29,D51)</f>
        <v>55</v>
      </c>
      <c r="H8" s="7"/>
      <c r="I8" s="8"/>
      <c r="J8" s="9"/>
      <c r="K8" s="16">
        <f>L8/55*100</f>
        <v>2.1771701978021976</v>
      </c>
      <c r="L8" s="15">
        <f>SUM(L9,L10,L11,L29,L51)</f>
        <v>1.1974436087912088</v>
      </c>
    </row>
    <row r="9" spans="1:12" ht="56.25">
      <c r="A9" s="12">
        <v>1</v>
      </c>
      <c r="B9" s="13" t="s">
        <v>0</v>
      </c>
      <c r="C9" s="13" t="s">
        <v>51</v>
      </c>
      <c r="D9" s="12">
        <v>5</v>
      </c>
      <c r="E9" s="12">
        <v>1</v>
      </c>
      <c r="F9" s="12">
        <v>2</v>
      </c>
      <c r="G9" s="12">
        <v>3</v>
      </c>
      <c r="H9" s="12">
        <v>4</v>
      </c>
      <c r="I9" s="12">
        <v>5</v>
      </c>
      <c r="J9" s="9">
        <v>1</v>
      </c>
      <c r="K9" s="10">
        <f>Mark(J9,E9,F9,G9,H9,I9)</f>
        <v>1</v>
      </c>
      <c r="L9" s="14">
        <f>D9*K9/100</f>
        <v>0.05</v>
      </c>
    </row>
    <row r="10" spans="1:12" ht="75">
      <c r="A10" s="12">
        <v>2</v>
      </c>
      <c r="B10" s="13" t="s">
        <v>1</v>
      </c>
      <c r="C10" s="13" t="s">
        <v>51</v>
      </c>
      <c r="D10" s="12">
        <v>5</v>
      </c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9">
        <v>1</v>
      </c>
      <c r="K10" s="10">
        <f>Mark(J10,E10,F10,G10,H10,I10)</f>
        <v>1</v>
      </c>
      <c r="L10" s="14">
        <f>D10*K10/100</f>
        <v>0.05</v>
      </c>
    </row>
    <row r="11" spans="1:12" ht="75">
      <c r="A11" s="12">
        <v>3</v>
      </c>
      <c r="B11" s="13" t="s">
        <v>2</v>
      </c>
      <c r="C11" s="13" t="s">
        <v>51</v>
      </c>
      <c r="D11" s="12">
        <f>SUM(D12,D19,D20,D21,D28)</f>
        <v>15</v>
      </c>
      <c r="E11" s="12"/>
      <c r="F11" s="12"/>
      <c r="G11" s="12"/>
      <c r="H11" s="12"/>
      <c r="I11" s="12"/>
      <c r="J11" s="9"/>
      <c r="K11" s="10">
        <f>L11/D11*100</f>
        <v>2.0399999999999996</v>
      </c>
      <c r="L11" s="14">
        <f>SUM(L12,L19,L20,L21,L28)</f>
        <v>0.306</v>
      </c>
    </row>
    <row r="12" spans="1:15" ht="37.5">
      <c r="A12" s="12">
        <v>3.1</v>
      </c>
      <c r="B12" s="13" t="s">
        <v>37</v>
      </c>
      <c r="C12" s="13" t="s">
        <v>52</v>
      </c>
      <c r="D12" s="12">
        <f>SUM(D13:D18)</f>
        <v>3</v>
      </c>
      <c r="E12" s="12"/>
      <c r="F12" s="12"/>
      <c r="G12" s="12"/>
      <c r="H12" s="12"/>
      <c r="I12" s="12"/>
      <c r="J12" s="9"/>
      <c r="K12" s="10">
        <f>L12/D12*100</f>
        <v>4.2</v>
      </c>
      <c r="L12" s="14">
        <f>SUM(L13,L15:L18)</f>
        <v>0.126</v>
      </c>
      <c r="N12" s="109"/>
      <c r="O12" s="109"/>
    </row>
    <row r="13" spans="1:12" ht="18.75">
      <c r="A13" s="12"/>
      <c r="B13" s="13" t="s">
        <v>66</v>
      </c>
      <c r="C13" s="13" t="s">
        <v>52</v>
      </c>
      <c r="D13" s="12">
        <v>0.6</v>
      </c>
      <c r="E13" s="12">
        <v>88</v>
      </c>
      <c r="F13" s="12">
        <v>89</v>
      </c>
      <c r="G13" s="12">
        <v>90</v>
      </c>
      <c r="H13" s="12">
        <v>91</v>
      </c>
      <c r="I13" s="12">
        <v>92</v>
      </c>
      <c r="J13" s="9">
        <v>126</v>
      </c>
      <c r="K13" s="10">
        <f aca="true" t="shared" si="0" ref="K13:K18">Mark(J13,E13,F13,G13,H13,I13)</f>
        <v>5</v>
      </c>
      <c r="L13" s="14">
        <f aca="true" t="shared" si="1" ref="L13:L18">D13*K13/100</f>
        <v>0.03</v>
      </c>
    </row>
    <row r="14" spans="1:12" ht="18.75">
      <c r="A14" s="12"/>
      <c r="B14" s="13" t="s">
        <v>67</v>
      </c>
      <c r="C14" s="13"/>
      <c r="D14" s="12"/>
      <c r="E14" s="12"/>
      <c r="F14" s="12"/>
      <c r="G14" s="12"/>
      <c r="H14" s="12"/>
      <c r="I14" s="12"/>
      <c r="J14" s="9"/>
      <c r="K14" s="10"/>
      <c r="L14" s="14"/>
    </row>
    <row r="15" spans="1:12" ht="18.75">
      <c r="A15" s="12"/>
      <c r="B15" s="13" t="s">
        <v>68</v>
      </c>
      <c r="C15" s="13" t="s">
        <v>52</v>
      </c>
      <c r="D15" s="12">
        <v>0.6</v>
      </c>
      <c r="E15" s="12">
        <v>88</v>
      </c>
      <c r="F15" s="12">
        <v>89</v>
      </c>
      <c r="G15" s="12">
        <v>90</v>
      </c>
      <c r="H15" s="12">
        <v>91</v>
      </c>
      <c r="I15" s="12">
        <v>92</v>
      </c>
      <c r="J15" s="9">
        <v>113</v>
      </c>
      <c r="K15" s="10">
        <f t="shared" si="0"/>
        <v>5</v>
      </c>
      <c r="L15" s="14">
        <f t="shared" si="1"/>
        <v>0.03</v>
      </c>
    </row>
    <row r="16" spans="1:12" ht="18.75">
      <c r="A16" s="12"/>
      <c r="B16" s="13" t="s">
        <v>69</v>
      </c>
      <c r="C16" s="13" t="s">
        <v>52</v>
      </c>
      <c r="D16" s="12">
        <v>0.6</v>
      </c>
      <c r="E16" s="12">
        <v>88</v>
      </c>
      <c r="F16" s="12">
        <v>89</v>
      </c>
      <c r="G16" s="12">
        <v>90</v>
      </c>
      <c r="H16" s="12">
        <v>91</v>
      </c>
      <c r="I16" s="12">
        <v>92</v>
      </c>
      <c r="J16" s="9">
        <v>103</v>
      </c>
      <c r="K16" s="10">
        <f t="shared" si="0"/>
        <v>5</v>
      </c>
      <c r="L16" s="14">
        <f t="shared" si="1"/>
        <v>0.03</v>
      </c>
    </row>
    <row r="17" spans="1:12" ht="18.75">
      <c r="A17" s="12"/>
      <c r="B17" s="13" t="s">
        <v>70</v>
      </c>
      <c r="C17" s="13" t="s">
        <v>52</v>
      </c>
      <c r="D17" s="12">
        <v>0.6</v>
      </c>
      <c r="E17" s="12">
        <v>88</v>
      </c>
      <c r="F17" s="12">
        <v>89</v>
      </c>
      <c r="G17" s="12">
        <v>90</v>
      </c>
      <c r="H17" s="12">
        <v>91</v>
      </c>
      <c r="I17" s="12">
        <v>92</v>
      </c>
      <c r="J17" s="9">
        <v>135</v>
      </c>
      <c r="K17" s="10">
        <f t="shared" si="0"/>
        <v>5</v>
      </c>
      <c r="L17" s="14">
        <f t="shared" si="1"/>
        <v>0.03</v>
      </c>
    </row>
    <row r="18" spans="1:12" ht="18.75">
      <c r="A18" s="12"/>
      <c r="B18" s="13" t="s">
        <v>71</v>
      </c>
      <c r="C18" s="13" t="s">
        <v>52</v>
      </c>
      <c r="D18" s="12">
        <v>0.6</v>
      </c>
      <c r="E18" s="12">
        <v>88</v>
      </c>
      <c r="F18" s="12">
        <v>89</v>
      </c>
      <c r="G18" s="12">
        <v>90</v>
      </c>
      <c r="H18" s="12">
        <v>91</v>
      </c>
      <c r="I18" s="12">
        <v>92</v>
      </c>
      <c r="J18" s="9">
        <v>45</v>
      </c>
      <c r="K18" s="10">
        <f t="shared" si="0"/>
        <v>1</v>
      </c>
      <c r="L18" s="14">
        <f t="shared" si="1"/>
        <v>0.006</v>
      </c>
    </row>
    <row r="19" spans="1:15" ht="37.5">
      <c r="A19" s="12">
        <v>3.2</v>
      </c>
      <c r="B19" s="13" t="s">
        <v>38</v>
      </c>
      <c r="C19" s="13" t="s">
        <v>54</v>
      </c>
      <c r="D19" s="12">
        <v>3</v>
      </c>
      <c r="E19" s="52">
        <v>83</v>
      </c>
      <c r="F19" s="52">
        <v>84</v>
      </c>
      <c r="G19" s="52">
        <v>85</v>
      </c>
      <c r="H19" s="52">
        <v>86</v>
      </c>
      <c r="I19" s="52">
        <v>87</v>
      </c>
      <c r="J19" s="52">
        <v>78</v>
      </c>
      <c r="K19" s="10">
        <f>Mark(J19,E19,F19,G19,H19,I19)</f>
        <v>1</v>
      </c>
      <c r="L19" s="14">
        <f>D19*K19/100</f>
        <v>0.03</v>
      </c>
      <c r="N19" s="109"/>
      <c r="O19" s="109"/>
    </row>
    <row r="20" spans="1:15" ht="93.75">
      <c r="A20" s="12">
        <v>3.3</v>
      </c>
      <c r="B20" s="13" t="s">
        <v>72</v>
      </c>
      <c r="C20" s="13" t="s">
        <v>52</v>
      </c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12">
        <v>8</v>
      </c>
      <c r="J20" s="9"/>
      <c r="K20" s="10">
        <f>Mark(J20,E20,F20,G20,H20,I20)</f>
        <v>1</v>
      </c>
      <c r="L20" s="14">
        <f>D20*K20/100</f>
        <v>0.03</v>
      </c>
      <c r="N20" s="109"/>
      <c r="O20" s="109"/>
    </row>
    <row r="21" spans="1:15" ht="37.5">
      <c r="A21" s="12">
        <v>3.4</v>
      </c>
      <c r="B21" s="13" t="s">
        <v>39</v>
      </c>
      <c r="C21" s="13" t="s">
        <v>52</v>
      </c>
      <c r="D21" s="12">
        <f>SUM(D22:D27)</f>
        <v>3</v>
      </c>
      <c r="E21" s="12"/>
      <c r="F21" s="12"/>
      <c r="G21" s="12"/>
      <c r="H21" s="12"/>
      <c r="I21" s="12"/>
      <c r="J21" s="54">
        <f>SUM(J22:J27)/6</f>
        <v>43.166666666666664</v>
      </c>
      <c r="K21" s="10">
        <f>L21/D21*100</f>
        <v>1</v>
      </c>
      <c r="L21" s="14">
        <f>SUM(L22:L27)</f>
        <v>0.030000000000000002</v>
      </c>
      <c r="N21" s="109"/>
      <c r="O21" s="109"/>
    </row>
    <row r="22" spans="1:15" ht="18.75">
      <c r="A22" s="12" t="s">
        <v>41</v>
      </c>
      <c r="B22" s="13" t="s">
        <v>47</v>
      </c>
      <c r="C22" s="13" t="s">
        <v>52</v>
      </c>
      <c r="D22" s="12">
        <v>0.5</v>
      </c>
      <c r="E22" s="12">
        <v>84</v>
      </c>
      <c r="F22" s="12">
        <v>86</v>
      </c>
      <c r="G22" s="12">
        <v>88</v>
      </c>
      <c r="H22" s="12">
        <v>90</v>
      </c>
      <c r="I22" s="12">
        <v>92</v>
      </c>
      <c r="J22" s="12">
        <v>49</v>
      </c>
      <c r="K22" s="10">
        <f aca="true" t="shared" si="2" ref="K22:K27">Mark(J22,E22,F22,G22,H22,I22)</f>
        <v>1</v>
      </c>
      <c r="L22" s="14">
        <f aca="true" t="shared" si="3" ref="L22:L27">D22*K22/100</f>
        <v>0.005</v>
      </c>
      <c r="N22" s="109"/>
      <c r="O22" s="109"/>
    </row>
    <row r="23" spans="1:15" ht="18.75">
      <c r="A23" s="12" t="s">
        <v>42</v>
      </c>
      <c r="B23" s="13" t="s">
        <v>48</v>
      </c>
      <c r="C23" s="13" t="s">
        <v>52</v>
      </c>
      <c r="D23" s="12">
        <v>0.5</v>
      </c>
      <c r="E23" s="12">
        <v>84</v>
      </c>
      <c r="F23" s="12">
        <v>86</v>
      </c>
      <c r="G23" s="12">
        <v>88</v>
      </c>
      <c r="H23" s="12">
        <v>90</v>
      </c>
      <c r="I23" s="12">
        <v>92</v>
      </c>
      <c r="J23" s="12">
        <v>56</v>
      </c>
      <c r="K23" s="10">
        <f t="shared" si="2"/>
        <v>1</v>
      </c>
      <c r="L23" s="14">
        <f t="shared" si="3"/>
        <v>0.005</v>
      </c>
      <c r="N23" s="110"/>
      <c r="O23" s="110"/>
    </row>
    <row r="24" spans="1:15" ht="18.75">
      <c r="A24" s="12" t="s">
        <v>43</v>
      </c>
      <c r="B24" s="13" t="s">
        <v>73</v>
      </c>
      <c r="C24" s="13" t="s">
        <v>52</v>
      </c>
      <c r="D24" s="12">
        <v>0.5</v>
      </c>
      <c r="E24" s="12">
        <v>84</v>
      </c>
      <c r="F24" s="12">
        <v>86</v>
      </c>
      <c r="G24" s="12">
        <v>88</v>
      </c>
      <c r="H24" s="12">
        <v>90</v>
      </c>
      <c r="I24" s="12">
        <v>92</v>
      </c>
      <c r="J24" s="12">
        <v>34</v>
      </c>
      <c r="K24" s="10">
        <f t="shared" si="2"/>
        <v>1</v>
      </c>
      <c r="L24" s="14">
        <f t="shared" si="3"/>
        <v>0.005</v>
      </c>
      <c r="N24" s="110"/>
      <c r="O24" s="110"/>
    </row>
    <row r="25" spans="1:15" ht="37.5">
      <c r="A25" s="12" t="s">
        <v>44</v>
      </c>
      <c r="B25" s="13" t="s">
        <v>74</v>
      </c>
      <c r="C25" s="13" t="s">
        <v>52</v>
      </c>
      <c r="D25" s="12">
        <v>0.5</v>
      </c>
      <c r="E25" s="12">
        <v>84</v>
      </c>
      <c r="F25" s="12">
        <v>86</v>
      </c>
      <c r="G25" s="12">
        <v>88</v>
      </c>
      <c r="H25" s="12">
        <v>90</v>
      </c>
      <c r="I25" s="12">
        <v>92</v>
      </c>
      <c r="J25" s="12">
        <v>26</v>
      </c>
      <c r="K25" s="10">
        <f t="shared" si="2"/>
        <v>1</v>
      </c>
      <c r="L25" s="14">
        <f t="shared" si="3"/>
        <v>0.005</v>
      </c>
      <c r="N25" s="109"/>
      <c r="O25" s="109"/>
    </row>
    <row r="26" spans="1:15" ht="18.75">
      <c r="A26" s="12" t="s">
        <v>45</v>
      </c>
      <c r="B26" s="13" t="s">
        <v>135</v>
      </c>
      <c r="C26" s="13" t="s">
        <v>52</v>
      </c>
      <c r="D26" s="12">
        <v>0.5</v>
      </c>
      <c r="E26" s="12">
        <v>84</v>
      </c>
      <c r="F26" s="12">
        <v>86</v>
      </c>
      <c r="G26" s="12">
        <v>88</v>
      </c>
      <c r="H26" s="12">
        <v>90</v>
      </c>
      <c r="I26" s="12">
        <v>92</v>
      </c>
      <c r="J26" s="12">
        <v>45</v>
      </c>
      <c r="K26" s="10">
        <f t="shared" si="2"/>
        <v>1</v>
      </c>
      <c r="L26" s="14">
        <f t="shared" si="3"/>
        <v>0.005</v>
      </c>
      <c r="N26" s="109"/>
      <c r="O26" s="109"/>
    </row>
    <row r="27" spans="1:15" ht="18.75">
      <c r="A27" s="12" t="s">
        <v>46</v>
      </c>
      <c r="B27" s="13" t="s">
        <v>49</v>
      </c>
      <c r="C27" s="13" t="s">
        <v>52</v>
      </c>
      <c r="D27" s="12">
        <v>0.5</v>
      </c>
      <c r="E27" s="12">
        <v>84</v>
      </c>
      <c r="F27" s="12">
        <v>86</v>
      </c>
      <c r="G27" s="12">
        <v>88</v>
      </c>
      <c r="H27" s="12">
        <v>90</v>
      </c>
      <c r="I27" s="12">
        <v>92</v>
      </c>
      <c r="J27" s="12">
        <v>49</v>
      </c>
      <c r="K27" s="10">
        <f t="shared" si="2"/>
        <v>1</v>
      </c>
      <c r="L27" s="14">
        <f t="shared" si="3"/>
        <v>0.005</v>
      </c>
      <c r="N27" s="109"/>
      <c r="O27" s="109"/>
    </row>
    <row r="28" spans="1:15" ht="56.25">
      <c r="A28" s="12">
        <v>3.5</v>
      </c>
      <c r="B28" s="13" t="s">
        <v>40</v>
      </c>
      <c r="C28" s="13" t="s">
        <v>75</v>
      </c>
      <c r="D28" s="12">
        <v>3</v>
      </c>
      <c r="E28" s="12">
        <v>0</v>
      </c>
      <c r="F28" s="12">
        <v>1</v>
      </c>
      <c r="G28" s="12">
        <v>2</v>
      </c>
      <c r="H28" s="12">
        <v>3</v>
      </c>
      <c r="I28" s="12">
        <v>4</v>
      </c>
      <c r="J28" s="9">
        <v>2</v>
      </c>
      <c r="K28" s="10">
        <f>Mark(J28,E28,F28,G28,H28,I28)</f>
        <v>3</v>
      </c>
      <c r="L28" s="14">
        <f>D28*K28/100</f>
        <v>0.09</v>
      </c>
      <c r="N28" s="109"/>
      <c r="O28" s="109"/>
    </row>
    <row r="29" spans="1:15" ht="56.25">
      <c r="A29" s="12">
        <v>4</v>
      </c>
      <c r="B29" s="13" t="s">
        <v>50</v>
      </c>
      <c r="C29" s="13" t="s">
        <v>51</v>
      </c>
      <c r="D29" s="12">
        <f>SUM(D30,D36,D42,D46)</f>
        <v>28</v>
      </c>
      <c r="E29" s="12"/>
      <c r="F29" s="12"/>
      <c r="G29" s="12"/>
      <c r="H29" s="12"/>
      <c r="I29" s="12"/>
      <c r="J29" s="9"/>
      <c r="K29" s="10">
        <f>L29/D29*100</f>
        <v>2.755155745682889</v>
      </c>
      <c r="L29" s="14">
        <f>SUM(L30,L36,L42,L46,L51)</f>
        <v>0.7714436087912089</v>
      </c>
      <c r="N29" s="109"/>
      <c r="O29" s="109"/>
    </row>
    <row r="30" spans="1:15" ht="18.75">
      <c r="A30" s="12">
        <v>4.1</v>
      </c>
      <c r="B30" s="13" t="s">
        <v>3</v>
      </c>
      <c r="C30" s="13"/>
      <c r="D30" s="12">
        <f>SUM(D31:D35)</f>
        <v>11.2</v>
      </c>
      <c r="E30" s="12"/>
      <c r="F30" s="12"/>
      <c r="G30" s="12"/>
      <c r="H30" s="12"/>
      <c r="I30" s="12"/>
      <c r="J30" s="9"/>
      <c r="K30" s="10">
        <f>L30/D30*100</f>
        <v>3.9606428571428576</v>
      </c>
      <c r="L30" s="11">
        <f>SUM(L31:L35)</f>
        <v>0.44359200000000004</v>
      </c>
      <c r="N30" s="110"/>
      <c r="O30" s="110"/>
    </row>
    <row r="31" spans="1:15" ht="56.25">
      <c r="A31" s="12" t="s">
        <v>4</v>
      </c>
      <c r="B31" s="13" t="s">
        <v>76</v>
      </c>
      <c r="C31" s="13" t="s">
        <v>52</v>
      </c>
      <c r="D31" s="12">
        <v>1.86</v>
      </c>
      <c r="E31" s="12">
        <v>83</v>
      </c>
      <c r="F31" s="12">
        <v>84.5</v>
      </c>
      <c r="G31" s="12">
        <v>86</v>
      </c>
      <c r="H31" s="12">
        <v>87.5</v>
      </c>
      <c r="I31" s="12">
        <v>89</v>
      </c>
      <c r="J31" s="9">
        <v>90.9</v>
      </c>
      <c r="K31" s="10">
        <f>Mark(J31,E31,F31,G31,H31,I31)</f>
        <v>5</v>
      </c>
      <c r="L31" s="14">
        <f>D31*K31/100</f>
        <v>0.09300000000000001</v>
      </c>
      <c r="N31" s="109"/>
      <c r="O31" s="109"/>
    </row>
    <row r="32" spans="1:15" ht="37.5">
      <c r="A32" s="12" t="s">
        <v>5</v>
      </c>
      <c r="B32" s="13" t="s">
        <v>64</v>
      </c>
      <c r="C32" s="13" t="s">
        <v>52</v>
      </c>
      <c r="D32" s="12">
        <v>1.87</v>
      </c>
      <c r="E32" s="12">
        <v>72</v>
      </c>
      <c r="F32" s="12">
        <v>74</v>
      </c>
      <c r="G32" s="12">
        <v>76</v>
      </c>
      <c r="H32" s="12">
        <v>78</v>
      </c>
      <c r="I32" s="12">
        <v>80</v>
      </c>
      <c r="J32" s="9">
        <v>87.35</v>
      </c>
      <c r="K32" s="10">
        <f>Mark(J32,E32,F32,G32,H32,I32)</f>
        <v>5</v>
      </c>
      <c r="L32" s="14">
        <f>D32*K32/100</f>
        <v>0.09350000000000001</v>
      </c>
      <c r="N32" s="109"/>
      <c r="O32" s="109"/>
    </row>
    <row r="33" spans="1:15" ht="37.5">
      <c r="A33" s="12" t="s">
        <v>6</v>
      </c>
      <c r="B33" s="13" t="s">
        <v>65</v>
      </c>
      <c r="C33" s="12" t="s">
        <v>77</v>
      </c>
      <c r="D33" s="12">
        <v>1.87</v>
      </c>
      <c r="E33" s="12" t="s">
        <v>78</v>
      </c>
      <c r="F33" s="12" t="s">
        <v>79</v>
      </c>
      <c r="G33" s="12" t="s">
        <v>80</v>
      </c>
      <c r="H33" s="12" t="s">
        <v>81</v>
      </c>
      <c r="I33" s="12" t="s">
        <v>82</v>
      </c>
      <c r="J33" s="9"/>
      <c r="K33" s="10">
        <v>1</v>
      </c>
      <c r="L33" s="14">
        <f>D33*K33/100</f>
        <v>0.0187</v>
      </c>
      <c r="N33" s="109"/>
      <c r="O33" s="109"/>
    </row>
    <row r="34" spans="1:15" ht="112.5">
      <c r="A34" s="12" t="s">
        <v>7</v>
      </c>
      <c r="B34" s="13" t="s">
        <v>83</v>
      </c>
      <c r="C34" s="12" t="s">
        <v>84</v>
      </c>
      <c r="D34" s="12">
        <v>2.8</v>
      </c>
      <c r="E34" s="12">
        <v>62</v>
      </c>
      <c r="F34" s="12">
        <v>67</v>
      </c>
      <c r="G34" s="12">
        <v>72</v>
      </c>
      <c r="H34" s="12">
        <v>77</v>
      </c>
      <c r="I34" s="12">
        <v>88</v>
      </c>
      <c r="J34" s="9">
        <v>77</v>
      </c>
      <c r="K34" s="10">
        <f>Mark(J34,E34,F34,G34,H34,I34)</f>
        <v>4</v>
      </c>
      <c r="L34" s="14">
        <f>D34*K34/100</f>
        <v>0.11199999999999999</v>
      </c>
      <c r="N34" s="109"/>
      <c r="O34" s="109"/>
    </row>
    <row r="35" spans="1:15" ht="75">
      <c r="A35" s="12" t="s">
        <v>85</v>
      </c>
      <c r="B35" s="13" t="s">
        <v>86</v>
      </c>
      <c r="C35" s="12" t="s">
        <v>54</v>
      </c>
      <c r="D35" s="12">
        <v>2.8</v>
      </c>
      <c r="E35" s="12">
        <v>23</v>
      </c>
      <c r="F35" s="12">
        <v>33</v>
      </c>
      <c r="G35" s="12">
        <v>43</v>
      </c>
      <c r="H35" s="12">
        <v>53</v>
      </c>
      <c r="I35" s="12">
        <v>63</v>
      </c>
      <c r="J35" s="9">
        <v>58.14</v>
      </c>
      <c r="K35" s="10">
        <f>Mark(J35,E35,F35,G35,H35,I35)</f>
        <v>4.514</v>
      </c>
      <c r="L35" s="14">
        <f>D35*K35/100</f>
        <v>0.126392</v>
      </c>
      <c r="N35" s="109"/>
      <c r="O35" s="109"/>
    </row>
    <row r="36" spans="1:15" ht="18.75">
      <c r="A36" s="12">
        <v>4.2</v>
      </c>
      <c r="B36" s="13" t="s">
        <v>8</v>
      </c>
      <c r="C36" s="13"/>
      <c r="D36" s="12">
        <f>SUM(D37:D41)</f>
        <v>8.399999999999999</v>
      </c>
      <c r="E36" s="12"/>
      <c r="F36" s="12"/>
      <c r="G36" s="12"/>
      <c r="H36" s="12"/>
      <c r="I36" s="12"/>
      <c r="J36" s="9"/>
      <c r="K36" s="10">
        <f>L36/D36*100</f>
        <v>1.0000000000000002</v>
      </c>
      <c r="L36" s="10">
        <f>SUM(L37:L41)</f>
        <v>0.084</v>
      </c>
      <c r="N36" s="110"/>
      <c r="O36" s="110"/>
    </row>
    <row r="37" spans="1:15" ht="56.25">
      <c r="A37" s="12" t="s">
        <v>9</v>
      </c>
      <c r="B37" s="13" t="s">
        <v>10</v>
      </c>
      <c r="C37" s="13" t="s">
        <v>52</v>
      </c>
      <c r="D37" s="12">
        <v>1.4</v>
      </c>
      <c r="E37" s="12">
        <v>91</v>
      </c>
      <c r="F37" s="12">
        <v>91.5</v>
      </c>
      <c r="G37" s="12">
        <v>92</v>
      </c>
      <c r="H37" s="12">
        <v>92.5</v>
      </c>
      <c r="I37" s="12">
        <v>93</v>
      </c>
      <c r="J37" s="9">
        <v>29.76</v>
      </c>
      <c r="K37" s="10">
        <f>Mark(J37,E37,F37,G37,H37,I37)</f>
        <v>1</v>
      </c>
      <c r="L37" s="14">
        <f>D37*K37/100</f>
        <v>0.013999999999999999</v>
      </c>
      <c r="N37" s="109"/>
      <c r="O37" s="109"/>
    </row>
    <row r="38" spans="1:15" ht="37.5">
      <c r="A38" s="12" t="s">
        <v>11</v>
      </c>
      <c r="B38" s="13" t="s">
        <v>12</v>
      </c>
      <c r="C38" s="13" t="s">
        <v>87</v>
      </c>
      <c r="D38" s="12">
        <v>1.4</v>
      </c>
      <c r="E38" s="53">
        <v>340000</v>
      </c>
      <c r="F38" s="53">
        <v>350000</v>
      </c>
      <c r="G38" s="53">
        <v>360000</v>
      </c>
      <c r="H38" s="53">
        <v>370000</v>
      </c>
      <c r="I38" s="53">
        <v>380000</v>
      </c>
      <c r="J38" s="53">
        <v>97000</v>
      </c>
      <c r="K38" s="10">
        <f>Mark(J38,E38,F38,G38,H38,I38)</f>
        <v>1</v>
      </c>
      <c r="L38" s="14">
        <f>D38*K38/100</f>
        <v>0.013999999999999999</v>
      </c>
      <c r="N38" s="109"/>
      <c r="O38" s="109"/>
    </row>
    <row r="39" spans="1:15" ht="56.25">
      <c r="A39" s="12" t="s">
        <v>15</v>
      </c>
      <c r="B39" s="13" t="s">
        <v>88</v>
      </c>
      <c r="C39" s="13" t="s">
        <v>52</v>
      </c>
      <c r="D39" s="12">
        <v>1.4</v>
      </c>
      <c r="E39" s="12">
        <v>45</v>
      </c>
      <c r="F39" s="12">
        <v>46</v>
      </c>
      <c r="G39" s="12">
        <v>47</v>
      </c>
      <c r="H39" s="12">
        <v>48</v>
      </c>
      <c r="I39" s="12">
        <v>49</v>
      </c>
      <c r="J39" s="9">
        <v>14.99</v>
      </c>
      <c r="K39" s="10">
        <f>Mark(J39,E39,F39,G39,H39,I39)</f>
        <v>1</v>
      </c>
      <c r="L39" s="14">
        <f>D39*K39/100</f>
        <v>0.013999999999999999</v>
      </c>
      <c r="N39" s="109"/>
      <c r="O39" s="109"/>
    </row>
    <row r="40" spans="1:15" ht="75">
      <c r="A40" s="12" t="s">
        <v>16</v>
      </c>
      <c r="B40" s="13" t="s">
        <v>89</v>
      </c>
      <c r="C40" s="13" t="s">
        <v>52</v>
      </c>
      <c r="D40" s="12">
        <v>2.1</v>
      </c>
      <c r="E40" s="12">
        <v>58</v>
      </c>
      <c r="F40" s="12">
        <v>59</v>
      </c>
      <c r="G40" s="12">
        <v>60</v>
      </c>
      <c r="H40" s="12">
        <v>61</v>
      </c>
      <c r="I40" s="12">
        <v>62</v>
      </c>
      <c r="J40" s="9">
        <v>8.95</v>
      </c>
      <c r="K40" s="10">
        <f>Mark(J40,E40,F40,G40,H40,I40)</f>
        <v>1</v>
      </c>
      <c r="L40" s="14">
        <f>D40*K40/100</f>
        <v>0.021</v>
      </c>
      <c r="N40" s="110"/>
      <c r="O40" s="110"/>
    </row>
    <row r="41" spans="1:15" ht="56.25">
      <c r="A41" s="12" t="s">
        <v>17</v>
      </c>
      <c r="B41" s="13" t="s">
        <v>90</v>
      </c>
      <c r="C41" s="13" t="s">
        <v>53</v>
      </c>
      <c r="D41" s="12">
        <v>2.1</v>
      </c>
      <c r="E41" s="12">
        <v>7</v>
      </c>
      <c r="F41" s="12">
        <v>9</v>
      </c>
      <c r="G41" s="12">
        <v>11</v>
      </c>
      <c r="H41" s="12">
        <v>13</v>
      </c>
      <c r="I41" s="12">
        <v>15</v>
      </c>
      <c r="J41" s="9">
        <v>3</v>
      </c>
      <c r="K41" s="10">
        <f>Mark(J41,E41,F41,G41,H41,I41)</f>
        <v>1</v>
      </c>
      <c r="L41" s="14">
        <f>D41*K41/100</f>
        <v>0.021</v>
      </c>
      <c r="N41" s="109"/>
      <c r="O41" s="109"/>
    </row>
    <row r="42" spans="1:15" ht="18.75">
      <c r="A42" s="12">
        <v>4.3</v>
      </c>
      <c r="B42" s="13" t="s">
        <v>13</v>
      </c>
      <c r="C42" s="13"/>
      <c r="D42" s="12">
        <f>SUM(D43:D45)</f>
        <v>5.6000000000000005</v>
      </c>
      <c r="E42" s="12"/>
      <c r="F42" s="12"/>
      <c r="G42" s="12"/>
      <c r="H42" s="12"/>
      <c r="I42" s="12"/>
      <c r="J42" s="9"/>
      <c r="K42" s="10">
        <f>L42/D42*100</f>
        <v>2.4829858712715853</v>
      </c>
      <c r="L42" s="11">
        <f>SUM(L43,L44,L45)</f>
        <v>0.1390472087912088</v>
      </c>
      <c r="N42" s="109"/>
      <c r="O42" s="109"/>
    </row>
    <row r="43" spans="1:15" ht="93.75">
      <c r="A43" s="12" t="s">
        <v>18</v>
      </c>
      <c r="B43" s="13" t="s">
        <v>91</v>
      </c>
      <c r="C43" s="13" t="s">
        <v>52</v>
      </c>
      <c r="D43" s="12">
        <v>1.86</v>
      </c>
      <c r="E43" s="12">
        <v>155</v>
      </c>
      <c r="F43" s="12">
        <v>145</v>
      </c>
      <c r="G43" s="12">
        <v>135</v>
      </c>
      <c r="H43" s="12">
        <v>125</v>
      </c>
      <c r="I43" s="12">
        <v>115</v>
      </c>
      <c r="J43" s="18">
        <v>34.94</v>
      </c>
      <c r="K43" s="19">
        <f>Mark2(J43,E43,F43,G43,H43,I43)</f>
        <v>5</v>
      </c>
      <c r="L43" s="20">
        <f>D43*K43/100</f>
        <v>0.09300000000000001</v>
      </c>
      <c r="N43" s="109"/>
      <c r="O43" s="109"/>
    </row>
    <row r="44" spans="1:15" ht="93.75">
      <c r="A44" s="44" t="s">
        <v>19</v>
      </c>
      <c r="B44" s="13" t="s">
        <v>92</v>
      </c>
      <c r="C44" s="42" t="s">
        <v>94</v>
      </c>
      <c r="D44" s="46">
        <v>1.87</v>
      </c>
      <c r="E44" s="12">
        <v>0</v>
      </c>
      <c r="F44" s="12">
        <v>91</v>
      </c>
      <c r="G44" s="12">
        <v>182</v>
      </c>
      <c r="H44" s="12">
        <v>273</v>
      </c>
      <c r="I44" s="44">
        <v>364</v>
      </c>
      <c r="J44" s="9">
        <v>42.08</v>
      </c>
      <c r="K44" s="21">
        <f>Mark(J44,E44,F44,G44,H44,I44)</f>
        <v>1.4624175824175825</v>
      </c>
      <c r="L44" s="14">
        <f>D44*K44/100</f>
        <v>0.027347208791208794</v>
      </c>
      <c r="N44" s="109"/>
      <c r="O44" s="109"/>
    </row>
    <row r="45" spans="1:15" ht="93.75">
      <c r="A45" s="47" t="s">
        <v>20</v>
      </c>
      <c r="B45" s="13" t="s">
        <v>93</v>
      </c>
      <c r="C45" s="45" t="s">
        <v>54</v>
      </c>
      <c r="D45" s="47">
        <v>1.87</v>
      </c>
      <c r="E45" s="47">
        <v>47.5</v>
      </c>
      <c r="F45" s="47">
        <v>48.5</v>
      </c>
      <c r="G45" s="47">
        <v>49.5</v>
      </c>
      <c r="H45" s="47">
        <v>50.5</v>
      </c>
      <c r="I45" s="47">
        <v>51.5</v>
      </c>
      <c r="J45" s="48">
        <v>10.61</v>
      </c>
      <c r="K45" s="21">
        <f>Mark(J45,E45,F45,G45,H45,I45)</f>
        <v>1</v>
      </c>
      <c r="L45" s="25">
        <f>D45*K45/100</f>
        <v>0.0187</v>
      </c>
      <c r="N45" s="111"/>
      <c r="O45" s="111"/>
    </row>
    <row r="46" spans="1:15" ht="18.75">
      <c r="A46" s="12">
        <v>4.4</v>
      </c>
      <c r="B46" s="13" t="s">
        <v>14</v>
      </c>
      <c r="C46" s="13"/>
      <c r="D46" s="12">
        <f>SUM(D47:D50)</f>
        <v>2.8</v>
      </c>
      <c r="E46" s="12"/>
      <c r="F46" s="12"/>
      <c r="G46" s="12"/>
      <c r="H46" s="12"/>
      <c r="I46" s="12"/>
      <c r="J46" s="9"/>
      <c r="K46" s="10">
        <f>L46/D46*100</f>
        <v>3.028728571428573</v>
      </c>
      <c r="L46" s="22">
        <f>SUM(L47,L49,L50)</f>
        <v>0.08480440000000003</v>
      </c>
      <c r="N46" s="109"/>
      <c r="O46" s="109"/>
    </row>
    <row r="47" spans="1:15" ht="18.75">
      <c r="A47" s="86" t="s">
        <v>21</v>
      </c>
      <c r="B47" s="59" t="s">
        <v>97</v>
      </c>
      <c r="C47" s="96" t="s">
        <v>54</v>
      </c>
      <c r="D47" s="86">
        <v>0.93</v>
      </c>
      <c r="E47" s="106" t="s">
        <v>99</v>
      </c>
      <c r="F47" s="106" t="s">
        <v>100</v>
      </c>
      <c r="G47" s="106" t="s">
        <v>101</v>
      </c>
      <c r="H47" s="106" t="s">
        <v>102</v>
      </c>
      <c r="I47" s="106" t="s">
        <v>103</v>
      </c>
      <c r="J47" s="67">
        <v>26.67</v>
      </c>
      <c r="K47" s="21">
        <v>5</v>
      </c>
      <c r="L47" s="20">
        <f>D47*K47/100</f>
        <v>0.04650000000000001</v>
      </c>
      <c r="N47" s="109"/>
      <c r="O47" s="109"/>
    </row>
    <row r="48" spans="1:15" ht="59.25" customHeight="1">
      <c r="A48" s="86"/>
      <c r="B48" s="59"/>
      <c r="C48" s="97"/>
      <c r="D48" s="86"/>
      <c r="E48" s="106"/>
      <c r="F48" s="106"/>
      <c r="G48" s="106"/>
      <c r="H48" s="106"/>
      <c r="I48" s="106"/>
      <c r="J48" s="68"/>
      <c r="K48" s="23"/>
      <c r="L48" s="24"/>
      <c r="N48" s="109"/>
      <c r="O48" s="109"/>
    </row>
    <row r="49" spans="1:15" ht="75">
      <c r="A49" s="17" t="s">
        <v>22</v>
      </c>
      <c r="B49" s="17" t="s">
        <v>98</v>
      </c>
      <c r="C49" s="42" t="s">
        <v>54</v>
      </c>
      <c r="D49" s="42">
        <v>0.93</v>
      </c>
      <c r="E49" s="42">
        <v>65</v>
      </c>
      <c r="F49" s="42">
        <v>70</v>
      </c>
      <c r="G49" s="42">
        <v>75</v>
      </c>
      <c r="H49" s="42">
        <v>80</v>
      </c>
      <c r="I49" s="42">
        <v>85</v>
      </c>
      <c r="J49" s="12">
        <v>75.54</v>
      </c>
      <c r="K49" s="49">
        <f>Mark(J49,E49,F49,G49,H49,I49)</f>
        <v>3.1080000000000014</v>
      </c>
      <c r="L49" s="14">
        <f>D49*K49/100</f>
        <v>0.028904400000000018</v>
      </c>
      <c r="N49" s="111"/>
      <c r="O49" s="111"/>
    </row>
    <row r="50" spans="1:15" ht="56.25">
      <c r="A50" s="12" t="s">
        <v>95</v>
      </c>
      <c r="B50" s="17" t="s">
        <v>96</v>
      </c>
      <c r="C50" s="45" t="s">
        <v>54</v>
      </c>
      <c r="D50" s="12">
        <v>0.94</v>
      </c>
      <c r="E50" s="12">
        <v>0.9</v>
      </c>
      <c r="F50" s="12">
        <v>1</v>
      </c>
      <c r="G50" s="12">
        <v>1.1</v>
      </c>
      <c r="H50" s="12">
        <v>1.2</v>
      </c>
      <c r="I50" s="12">
        <v>1.3</v>
      </c>
      <c r="J50" s="50">
        <v>0.21</v>
      </c>
      <c r="K50" s="49">
        <f>Mark(J50,E50,F50,G50,H50,I50)</f>
        <v>1</v>
      </c>
      <c r="L50" s="14">
        <f>D50*K50/100</f>
        <v>0.009399999999999999</v>
      </c>
      <c r="N50" s="109"/>
      <c r="O50" s="109"/>
    </row>
    <row r="51" spans="1:15" ht="24" customHeight="1">
      <c r="A51" s="86">
        <v>5</v>
      </c>
      <c r="B51" s="59" t="s">
        <v>62</v>
      </c>
      <c r="C51" s="96" t="s">
        <v>55</v>
      </c>
      <c r="D51" s="86">
        <v>2</v>
      </c>
      <c r="E51" s="86">
        <v>1</v>
      </c>
      <c r="F51" s="86">
        <v>2</v>
      </c>
      <c r="G51" s="86">
        <v>3</v>
      </c>
      <c r="H51" s="86">
        <v>4</v>
      </c>
      <c r="I51" s="86">
        <v>5</v>
      </c>
      <c r="J51" s="107"/>
      <c r="K51" s="101">
        <f>Mark(J51,E51,F51,G51,H51,I51)</f>
        <v>1</v>
      </c>
      <c r="L51" s="69">
        <f>D51*K51/100</f>
        <v>0.02</v>
      </c>
      <c r="N51" s="110"/>
      <c r="O51" s="110"/>
    </row>
    <row r="52" spans="1:15" ht="13.5" customHeight="1">
      <c r="A52" s="86"/>
      <c r="B52" s="59"/>
      <c r="C52" s="97"/>
      <c r="D52" s="86"/>
      <c r="E52" s="86"/>
      <c r="F52" s="86"/>
      <c r="G52" s="86"/>
      <c r="H52" s="86"/>
      <c r="I52" s="86"/>
      <c r="J52" s="68"/>
      <c r="K52" s="108"/>
      <c r="L52" s="70"/>
      <c r="N52" s="109"/>
      <c r="O52" s="109"/>
    </row>
    <row r="53" spans="1:15" ht="18.75">
      <c r="A53" s="28" t="s">
        <v>35</v>
      </c>
      <c r="B53" s="29"/>
      <c r="C53" s="29"/>
      <c r="D53" s="29"/>
      <c r="E53" s="29"/>
      <c r="F53" s="29">
        <f>SUM(D54:D60)</f>
        <v>15</v>
      </c>
      <c r="G53" s="29"/>
      <c r="H53" s="29"/>
      <c r="I53" s="29"/>
      <c r="J53" s="9"/>
      <c r="K53" s="16">
        <f>L53/15*100</f>
        <v>2.866666666666667</v>
      </c>
      <c r="L53" s="26">
        <f>SUM(L54,L56,L58)</f>
        <v>0.43000000000000005</v>
      </c>
      <c r="N53" s="109"/>
      <c r="O53" s="109"/>
    </row>
    <row r="54" spans="1:15" ht="24" customHeight="1">
      <c r="A54" s="86">
        <v>6</v>
      </c>
      <c r="B54" s="59" t="s">
        <v>23</v>
      </c>
      <c r="C54" s="96" t="s">
        <v>54</v>
      </c>
      <c r="D54" s="86">
        <v>8</v>
      </c>
      <c r="E54" s="86">
        <v>65</v>
      </c>
      <c r="F54" s="86">
        <v>70</v>
      </c>
      <c r="G54" s="86">
        <v>75</v>
      </c>
      <c r="H54" s="86">
        <v>80</v>
      </c>
      <c r="I54" s="86">
        <v>85</v>
      </c>
      <c r="J54" s="98"/>
      <c r="K54" s="103">
        <f aca="true" t="shared" si="4" ref="K54:K60">Mark(J54,E54,F54,G54,H54,I54)</f>
        <v>1</v>
      </c>
      <c r="L54" s="69">
        <f>D54*K54/100</f>
        <v>0.08</v>
      </c>
      <c r="N54" s="109"/>
      <c r="O54" s="109"/>
    </row>
    <row r="55" spans="1:15" ht="13.5" customHeight="1">
      <c r="A55" s="86"/>
      <c r="B55" s="59"/>
      <c r="C55" s="55"/>
      <c r="D55" s="86"/>
      <c r="E55" s="86"/>
      <c r="F55" s="86"/>
      <c r="G55" s="86"/>
      <c r="H55" s="86"/>
      <c r="I55" s="86"/>
      <c r="J55" s="99"/>
      <c r="K55" s="105">
        <f t="shared" si="4"/>
        <v>1</v>
      </c>
      <c r="L55" s="70"/>
      <c r="N55" s="109"/>
      <c r="O55" s="109"/>
    </row>
    <row r="56" spans="1:15" ht="42.75" customHeight="1">
      <c r="A56" s="86">
        <v>7</v>
      </c>
      <c r="B56" s="59" t="s">
        <v>104</v>
      </c>
      <c r="C56" s="96" t="s">
        <v>55</v>
      </c>
      <c r="D56" s="86">
        <v>4</v>
      </c>
      <c r="E56" s="86">
        <v>1</v>
      </c>
      <c r="F56" s="86">
        <v>2</v>
      </c>
      <c r="G56" s="86">
        <v>3</v>
      </c>
      <c r="H56" s="86">
        <v>4</v>
      </c>
      <c r="I56" s="86">
        <v>5</v>
      </c>
      <c r="J56" s="98">
        <v>5</v>
      </c>
      <c r="K56" s="103">
        <f t="shared" si="4"/>
        <v>5</v>
      </c>
      <c r="L56" s="20">
        <f>D56*K56/100</f>
        <v>0.2</v>
      </c>
      <c r="N56" s="111"/>
      <c r="O56" s="111"/>
    </row>
    <row r="57" spans="1:15" ht="13.5" customHeight="1">
      <c r="A57" s="86"/>
      <c r="B57" s="59"/>
      <c r="C57" s="97"/>
      <c r="D57" s="86"/>
      <c r="E57" s="86"/>
      <c r="F57" s="86"/>
      <c r="G57" s="86"/>
      <c r="H57" s="86"/>
      <c r="I57" s="86"/>
      <c r="J57" s="99"/>
      <c r="K57" s="105">
        <f t="shared" si="4"/>
        <v>1</v>
      </c>
      <c r="L57" s="25"/>
      <c r="N57" s="109"/>
      <c r="O57" s="109"/>
    </row>
    <row r="58" spans="1:15" ht="48.75" customHeight="1">
      <c r="A58" s="86">
        <v>8</v>
      </c>
      <c r="B58" s="56" t="s">
        <v>63</v>
      </c>
      <c r="C58" s="96" t="s">
        <v>55</v>
      </c>
      <c r="D58" s="57">
        <v>3</v>
      </c>
      <c r="E58" s="86">
        <v>1</v>
      </c>
      <c r="F58" s="86">
        <v>2</v>
      </c>
      <c r="G58" s="86">
        <v>3</v>
      </c>
      <c r="H58" s="86">
        <v>4</v>
      </c>
      <c r="I58" s="96">
        <v>5</v>
      </c>
      <c r="J58" s="98">
        <v>5</v>
      </c>
      <c r="K58" s="103">
        <f t="shared" si="4"/>
        <v>5</v>
      </c>
      <c r="L58" s="101">
        <f>K58*D58/100</f>
        <v>0.15</v>
      </c>
      <c r="N58" s="109"/>
      <c r="O58" s="109"/>
    </row>
    <row r="59" spans="1:15" ht="12.75" customHeight="1">
      <c r="A59" s="86"/>
      <c r="B59" s="56"/>
      <c r="C59" s="58"/>
      <c r="D59" s="57"/>
      <c r="E59" s="86"/>
      <c r="F59" s="86"/>
      <c r="G59" s="86"/>
      <c r="H59" s="86"/>
      <c r="I59" s="58"/>
      <c r="J59" s="100"/>
      <c r="K59" s="104">
        <f t="shared" si="4"/>
        <v>1</v>
      </c>
      <c r="L59" s="102"/>
      <c r="N59" s="109"/>
      <c r="O59" s="109"/>
    </row>
    <row r="60" spans="1:15" ht="13.5" customHeight="1">
      <c r="A60" s="86"/>
      <c r="B60" s="56"/>
      <c r="C60" s="97"/>
      <c r="D60" s="57"/>
      <c r="E60" s="86"/>
      <c r="F60" s="86"/>
      <c r="G60" s="86"/>
      <c r="H60" s="86"/>
      <c r="I60" s="97"/>
      <c r="J60" s="99"/>
      <c r="K60" s="105">
        <f t="shared" si="4"/>
        <v>1</v>
      </c>
      <c r="L60" s="27"/>
      <c r="N60" s="109"/>
      <c r="O60" s="109"/>
    </row>
    <row r="61" spans="1:15" ht="18.75">
      <c r="A61" s="28" t="s">
        <v>36</v>
      </c>
      <c r="B61" s="29"/>
      <c r="C61" s="30"/>
      <c r="D61" s="29"/>
      <c r="E61" s="29"/>
      <c r="F61" s="29"/>
      <c r="G61" s="29">
        <f>SUM(D62:D63,D66,D67)</f>
        <v>10</v>
      </c>
      <c r="H61" s="29"/>
      <c r="I61" s="29"/>
      <c r="J61" s="9"/>
      <c r="K61" s="16">
        <f>L61/10*100</f>
        <v>2.7344</v>
      </c>
      <c r="L61" s="31">
        <f>SUM(L62,L63,L66,L67)</f>
        <v>0.27344</v>
      </c>
      <c r="N61" s="109"/>
      <c r="O61" s="109"/>
    </row>
    <row r="62" spans="1:15" ht="37.5">
      <c r="A62" s="12">
        <v>9</v>
      </c>
      <c r="B62" s="13" t="s">
        <v>107</v>
      </c>
      <c r="C62" s="12" t="s">
        <v>54</v>
      </c>
      <c r="D62" s="12">
        <v>3</v>
      </c>
      <c r="E62" s="12">
        <v>69</v>
      </c>
      <c r="F62" s="12">
        <v>71</v>
      </c>
      <c r="G62" s="12">
        <v>73</v>
      </c>
      <c r="H62" s="12">
        <v>75</v>
      </c>
      <c r="I62" s="12">
        <v>77</v>
      </c>
      <c r="J62" s="9">
        <v>19.18</v>
      </c>
      <c r="K62" s="10">
        <f>Mark(J62,E62,F62,G62,H62,I62)</f>
        <v>1</v>
      </c>
      <c r="L62" s="14">
        <f>D62*K62/100</f>
        <v>0.03</v>
      </c>
      <c r="N62" s="109"/>
      <c r="O62" s="109"/>
    </row>
    <row r="63" spans="1:15" ht="56.25">
      <c r="A63" s="12">
        <v>10</v>
      </c>
      <c r="B63" s="13" t="s">
        <v>108</v>
      </c>
      <c r="C63" s="13" t="s">
        <v>51</v>
      </c>
      <c r="D63" s="12">
        <f>SUM(D64:D65)</f>
        <v>3</v>
      </c>
      <c r="E63" s="12"/>
      <c r="F63" s="12"/>
      <c r="G63" s="12"/>
      <c r="H63" s="12"/>
      <c r="I63" s="12"/>
      <c r="J63" s="9"/>
      <c r="K63" s="10">
        <f>L63/D63*100</f>
        <v>3</v>
      </c>
      <c r="L63" s="14">
        <f>SUM(L64:L65)</f>
        <v>0.09</v>
      </c>
      <c r="N63" s="109"/>
      <c r="O63" s="109"/>
    </row>
    <row r="64" spans="1:15" ht="37.5">
      <c r="A64" s="12">
        <v>10.1</v>
      </c>
      <c r="B64" s="40" t="s">
        <v>105</v>
      </c>
      <c r="C64" s="12" t="s">
        <v>51</v>
      </c>
      <c r="D64" s="12">
        <v>1.5</v>
      </c>
      <c r="E64" s="12">
        <v>1</v>
      </c>
      <c r="F64" s="12">
        <v>2</v>
      </c>
      <c r="G64" s="12">
        <v>3</v>
      </c>
      <c r="H64" s="12">
        <v>4</v>
      </c>
      <c r="I64" s="12">
        <v>5</v>
      </c>
      <c r="J64" s="9">
        <v>3</v>
      </c>
      <c r="K64" s="10">
        <f>Mark(J64,E64,F64,G64,H64,I64)</f>
        <v>3</v>
      </c>
      <c r="L64" s="14">
        <f>D64*K64/100</f>
        <v>0.045</v>
      </c>
      <c r="N64" s="109"/>
      <c r="O64" s="109"/>
    </row>
    <row r="65" spans="1:15" ht="37.5">
      <c r="A65" s="12">
        <v>10.2</v>
      </c>
      <c r="B65" s="40" t="s">
        <v>106</v>
      </c>
      <c r="C65" s="12" t="s">
        <v>51</v>
      </c>
      <c r="D65" s="12">
        <v>1.5</v>
      </c>
      <c r="E65" s="12">
        <v>1</v>
      </c>
      <c r="F65" s="12">
        <v>2</v>
      </c>
      <c r="G65" s="12">
        <v>3</v>
      </c>
      <c r="H65" s="12">
        <v>4</v>
      </c>
      <c r="I65" s="12">
        <v>5</v>
      </c>
      <c r="J65" s="9">
        <v>3</v>
      </c>
      <c r="K65" s="10">
        <f>Mark(J65,E65,F65,G65,H65,I65)</f>
        <v>3</v>
      </c>
      <c r="L65" s="14">
        <f>D65*K65/100</f>
        <v>0.045</v>
      </c>
      <c r="N65" s="110"/>
      <c r="O65" s="110"/>
    </row>
    <row r="66" spans="1:15" ht="75">
      <c r="A66" s="12">
        <v>11</v>
      </c>
      <c r="B66" s="13" t="s">
        <v>109</v>
      </c>
      <c r="C66" s="12" t="s">
        <v>55</v>
      </c>
      <c r="D66" s="12">
        <v>2</v>
      </c>
      <c r="E66" s="12">
        <v>1</v>
      </c>
      <c r="F66" s="12">
        <v>2</v>
      </c>
      <c r="G66" s="12">
        <v>3</v>
      </c>
      <c r="H66" s="12">
        <v>4</v>
      </c>
      <c r="I66" s="12">
        <v>5</v>
      </c>
      <c r="J66" s="9">
        <v>4.672</v>
      </c>
      <c r="K66" s="10">
        <f>Mark(J66,E66,F66,G66,H66,I66)</f>
        <v>4.672</v>
      </c>
      <c r="L66" s="14">
        <f>D66*K66/100</f>
        <v>0.09344</v>
      </c>
      <c r="N66" s="109"/>
      <c r="O66" s="109"/>
    </row>
    <row r="67" spans="1:15" ht="37.5">
      <c r="A67" s="12">
        <v>12</v>
      </c>
      <c r="B67" s="13" t="s">
        <v>110</v>
      </c>
      <c r="C67" s="12" t="s">
        <v>55</v>
      </c>
      <c r="D67" s="12">
        <v>2</v>
      </c>
      <c r="E67" s="12">
        <v>1</v>
      </c>
      <c r="F67" s="12">
        <v>2</v>
      </c>
      <c r="G67" s="12">
        <v>3</v>
      </c>
      <c r="H67" s="12">
        <v>4</v>
      </c>
      <c r="I67" s="12">
        <v>5</v>
      </c>
      <c r="J67" s="9">
        <v>3</v>
      </c>
      <c r="K67" s="10">
        <f>Mark(J67,E67,F67,G67,H67,I67)</f>
        <v>3</v>
      </c>
      <c r="L67" s="14">
        <f>D67*K67/100</f>
        <v>0.06</v>
      </c>
      <c r="N67" s="109"/>
      <c r="O67" s="109"/>
    </row>
    <row r="68" spans="1:12" ht="18.75">
      <c r="A68" s="28" t="s">
        <v>133</v>
      </c>
      <c r="B68" s="29"/>
      <c r="C68" s="29"/>
      <c r="D68" s="29"/>
      <c r="E68" s="29"/>
      <c r="F68" s="29">
        <f>SUM(D69:D73,D77,D81,D82,D83,D84)</f>
        <v>20</v>
      </c>
      <c r="G68" s="29"/>
      <c r="H68" s="29"/>
      <c r="I68" s="29"/>
      <c r="J68" s="9"/>
      <c r="K68" s="16">
        <f>L68/20*100</f>
        <v>3.5472</v>
      </c>
      <c r="L68" s="15">
        <f>SUM(L69:L73,L77,L81,L82,L83,L84)</f>
        <v>0.7094400000000001</v>
      </c>
    </row>
    <row r="69" spans="1:12" ht="37.5">
      <c r="A69" s="12">
        <v>13</v>
      </c>
      <c r="B69" s="13" t="s">
        <v>111</v>
      </c>
      <c r="C69" s="13" t="s">
        <v>51</v>
      </c>
      <c r="D69" s="12">
        <v>2</v>
      </c>
      <c r="E69" s="12">
        <v>1</v>
      </c>
      <c r="F69" s="12">
        <v>2</v>
      </c>
      <c r="G69" s="12">
        <v>3</v>
      </c>
      <c r="H69" s="12">
        <v>4</v>
      </c>
      <c r="I69" s="12">
        <v>5</v>
      </c>
      <c r="J69" s="9">
        <v>4</v>
      </c>
      <c r="K69" s="10">
        <f>Mark(J69,E69,F69,G69,H69,I69)</f>
        <v>4</v>
      </c>
      <c r="L69" s="14">
        <f>D69*K69/100</f>
        <v>0.08</v>
      </c>
    </row>
    <row r="70" spans="1:12" ht="75">
      <c r="A70" s="12">
        <v>14</v>
      </c>
      <c r="B70" s="13" t="s">
        <v>136</v>
      </c>
      <c r="C70" s="13" t="s">
        <v>51</v>
      </c>
      <c r="D70" s="12">
        <v>2</v>
      </c>
      <c r="E70" s="12">
        <v>1</v>
      </c>
      <c r="F70" s="12">
        <v>2</v>
      </c>
      <c r="G70" s="12">
        <v>3</v>
      </c>
      <c r="H70" s="12">
        <v>4</v>
      </c>
      <c r="I70" s="12">
        <v>5</v>
      </c>
      <c r="J70" s="9">
        <v>2</v>
      </c>
      <c r="K70" s="10">
        <f>Mark(J70,E70,F70,G70,H70,I70)</f>
        <v>2</v>
      </c>
      <c r="L70" s="14">
        <f>D70*K70/100</f>
        <v>0.04</v>
      </c>
    </row>
    <row r="71" spans="1:12" ht="37.5">
      <c r="A71" s="12">
        <v>15</v>
      </c>
      <c r="B71" s="13" t="s">
        <v>112</v>
      </c>
      <c r="C71" s="13" t="s">
        <v>132</v>
      </c>
      <c r="D71" s="12">
        <v>2</v>
      </c>
      <c r="E71" s="12">
        <v>50</v>
      </c>
      <c r="F71" s="12">
        <v>60</v>
      </c>
      <c r="G71" s="12">
        <v>70</v>
      </c>
      <c r="H71" s="12">
        <v>80</v>
      </c>
      <c r="I71" s="12">
        <v>90</v>
      </c>
      <c r="J71" s="12">
        <v>76.78</v>
      </c>
      <c r="K71" s="10">
        <f>Mark(J71,E71,F71,G71,H71,I71)</f>
        <v>3.678</v>
      </c>
      <c r="L71" s="14">
        <f>D71*K71/100</f>
        <v>0.07356</v>
      </c>
    </row>
    <row r="72" spans="1:12" ht="37.5">
      <c r="A72" s="12">
        <v>16</v>
      </c>
      <c r="B72" s="13" t="s">
        <v>113</v>
      </c>
      <c r="C72" s="13" t="s">
        <v>54</v>
      </c>
      <c r="D72" s="12">
        <v>2</v>
      </c>
      <c r="E72" s="12">
        <v>37</v>
      </c>
      <c r="F72" s="12">
        <v>42</v>
      </c>
      <c r="G72" s="12">
        <v>47</v>
      </c>
      <c r="H72" s="12">
        <v>52</v>
      </c>
      <c r="I72" s="12">
        <v>57</v>
      </c>
      <c r="J72" s="9">
        <v>45.97</v>
      </c>
      <c r="K72" s="10">
        <f>Mark(J72,E72,F72,G72,H72,I72)</f>
        <v>2.7939999999999996</v>
      </c>
      <c r="L72" s="14">
        <f>D72*K72/100</f>
        <v>0.05587999999999999</v>
      </c>
    </row>
    <row r="73" spans="1:12" ht="56.25">
      <c r="A73" s="42">
        <v>17</v>
      </c>
      <c r="B73" s="13" t="s">
        <v>24</v>
      </c>
      <c r="C73" s="13"/>
      <c r="D73" s="12">
        <f>SUM(D74:D76)</f>
        <v>2</v>
      </c>
      <c r="E73" s="12"/>
      <c r="F73" s="12"/>
      <c r="G73" s="12"/>
      <c r="H73" s="12"/>
      <c r="I73" s="12"/>
      <c r="J73" s="9"/>
      <c r="K73" s="10">
        <f>L73/D73*100</f>
        <v>4.000000000000001</v>
      </c>
      <c r="L73" s="14">
        <f>SUM(L74:L76)</f>
        <v>0.08000000000000002</v>
      </c>
    </row>
    <row r="74" spans="1:12" ht="56.25">
      <c r="A74" s="42">
        <v>17.1</v>
      </c>
      <c r="B74" s="13" t="s">
        <v>128</v>
      </c>
      <c r="C74" s="13" t="s">
        <v>77</v>
      </c>
      <c r="D74" s="12">
        <v>1</v>
      </c>
      <c r="E74" s="12">
        <v>1</v>
      </c>
      <c r="F74" s="12">
        <v>2</v>
      </c>
      <c r="G74" s="12">
        <v>3</v>
      </c>
      <c r="H74" s="12">
        <v>4</v>
      </c>
      <c r="I74" s="12">
        <v>5</v>
      </c>
      <c r="J74" s="9">
        <v>5</v>
      </c>
      <c r="K74" s="10">
        <f>Mark(J74,E74,F74,G74,H74,I74)</f>
        <v>5</v>
      </c>
      <c r="L74" s="14">
        <f>D74*K74/100</f>
        <v>0.05</v>
      </c>
    </row>
    <row r="75" spans="1:12" ht="37.5">
      <c r="A75" s="42">
        <v>17.2</v>
      </c>
      <c r="B75" s="13" t="s">
        <v>129</v>
      </c>
      <c r="C75" s="13" t="s">
        <v>131</v>
      </c>
      <c r="D75" s="12">
        <v>0.5</v>
      </c>
      <c r="E75" s="12">
        <v>0</v>
      </c>
      <c r="F75" s="12">
        <v>1</v>
      </c>
      <c r="G75" s="12">
        <v>2</v>
      </c>
      <c r="H75" s="12">
        <v>3</v>
      </c>
      <c r="I75" s="12">
        <v>4</v>
      </c>
      <c r="J75" s="9">
        <v>4</v>
      </c>
      <c r="K75" s="10">
        <f>Mark(J75,E75,F75,G75,H75,I75)</f>
        <v>5</v>
      </c>
      <c r="L75" s="14">
        <f>D75*K75/100</f>
        <v>0.025</v>
      </c>
    </row>
    <row r="76" spans="1:12" ht="37.5">
      <c r="A76" s="42">
        <v>17.3</v>
      </c>
      <c r="B76" s="13" t="s">
        <v>130</v>
      </c>
      <c r="C76" s="13" t="s">
        <v>54</v>
      </c>
      <c r="D76" s="12">
        <v>0.5</v>
      </c>
      <c r="E76" s="12">
        <v>60</v>
      </c>
      <c r="F76" s="12">
        <v>70</v>
      </c>
      <c r="G76" s="12">
        <v>80</v>
      </c>
      <c r="H76" s="12">
        <v>90</v>
      </c>
      <c r="I76" s="12">
        <v>100</v>
      </c>
      <c r="J76" s="9"/>
      <c r="K76" s="10">
        <f>Mark(J76,E76,F76,G76,H76,I76)</f>
        <v>1</v>
      </c>
      <c r="L76" s="14">
        <f>D76*K76/100</f>
        <v>0.005</v>
      </c>
    </row>
    <row r="77" spans="1:12" ht="56.25">
      <c r="A77" s="42">
        <v>18</v>
      </c>
      <c r="B77" s="13" t="s">
        <v>114</v>
      </c>
      <c r="C77" s="13" t="s">
        <v>55</v>
      </c>
      <c r="D77" s="12">
        <f>SUM(D78:D80)</f>
        <v>2</v>
      </c>
      <c r="E77" s="12"/>
      <c r="F77" s="12"/>
      <c r="G77" s="12"/>
      <c r="H77" s="12"/>
      <c r="I77" s="12"/>
      <c r="J77" s="9"/>
      <c r="K77" s="10">
        <f>L77/D77*100</f>
        <v>1</v>
      </c>
      <c r="L77" s="14">
        <f>SUM(L78:L80)</f>
        <v>0.02</v>
      </c>
    </row>
    <row r="78" spans="1:12" ht="37.5">
      <c r="A78" s="12">
        <v>18.1</v>
      </c>
      <c r="B78" s="13" t="s">
        <v>125</v>
      </c>
      <c r="C78" s="13" t="s">
        <v>77</v>
      </c>
      <c r="D78" s="12">
        <v>0.8</v>
      </c>
      <c r="E78" s="12">
        <v>1</v>
      </c>
      <c r="F78" s="12">
        <v>2</v>
      </c>
      <c r="G78" s="12">
        <v>3</v>
      </c>
      <c r="H78" s="12">
        <v>4</v>
      </c>
      <c r="I78" s="12">
        <v>5</v>
      </c>
      <c r="J78" s="51"/>
      <c r="K78" s="10">
        <f>Mark(J78,E78,F78,G78,H78,I78)</f>
        <v>1</v>
      </c>
      <c r="L78" s="14">
        <f aca="true" t="shared" si="5" ref="L78:L84">D78*K78/100</f>
        <v>0.008</v>
      </c>
    </row>
    <row r="79" spans="1:12" ht="75">
      <c r="A79" s="42">
        <v>18.2</v>
      </c>
      <c r="B79" s="13" t="s">
        <v>126</v>
      </c>
      <c r="C79" s="13" t="s">
        <v>77</v>
      </c>
      <c r="D79" s="12">
        <v>0.4</v>
      </c>
      <c r="E79" s="12">
        <v>1</v>
      </c>
      <c r="F79" s="12">
        <v>2</v>
      </c>
      <c r="G79" s="12">
        <v>3</v>
      </c>
      <c r="H79" s="12">
        <v>4</v>
      </c>
      <c r="I79" s="12">
        <v>5</v>
      </c>
      <c r="J79" s="51"/>
      <c r="K79" s="10">
        <f>Mark(J79,E79,F79,G79,H79,I79)</f>
        <v>1</v>
      </c>
      <c r="L79" s="14">
        <f t="shared" si="5"/>
        <v>0.004</v>
      </c>
    </row>
    <row r="80" spans="1:12" ht="75">
      <c r="A80" s="42">
        <v>18.3</v>
      </c>
      <c r="B80" s="13" t="s">
        <v>127</v>
      </c>
      <c r="C80" s="13" t="s">
        <v>77</v>
      </c>
      <c r="D80" s="12">
        <v>0.8</v>
      </c>
      <c r="E80" s="12">
        <v>1</v>
      </c>
      <c r="F80" s="12">
        <v>2</v>
      </c>
      <c r="G80" s="12">
        <v>3</v>
      </c>
      <c r="H80" s="12">
        <v>4</v>
      </c>
      <c r="I80" s="12">
        <v>5</v>
      </c>
      <c r="J80" s="51"/>
      <c r="K80" s="10">
        <f>Mark(J80,E80,F80,G80,H80,I80)</f>
        <v>1</v>
      </c>
      <c r="L80" s="14">
        <f t="shared" si="5"/>
        <v>0.008</v>
      </c>
    </row>
    <row r="81" spans="1:12" ht="56.25">
      <c r="A81" s="42">
        <v>19</v>
      </c>
      <c r="B81" s="13" t="s">
        <v>115</v>
      </c>
      <c r="C81" s="13" t="s">
        <v>124</v>
      </c>
      <c r="D81" s="12">
        <v>2</v>
      </c>
      <c r="E81" s="12" t="s">
        <v>119</v>
      </c>
      <c r="F81" s="12" t="s">
        <v>120</v>
      </c>
      <c r="G81" s="12" t="s">
        <v>121</v>
      </c>
      <c r="H81" s="12" t="s">
        <v>122</v>
      </c>
      <c r="I81" s="12" t="s">
        <v>123</v>
      </c>
      <c r="J81" s="51">
        <v>15848</v>
      </c>
      <c r="K81" s="10">
        <v>5</v>
      </c>
      <c r="L81" s="14">
        <f t="shared" si="5"/>
        <v>0.1</v>
      </c>
    </row>
    <row r="82" spans="1:12" ht="56.25">
      <c r="A82" s="42">
        <v>20</v>
      </c>
      <c r="B82" s="13" t="s">
        <v>116</v>
      </c>
      <c r="C82" s="13" t="s">
        <v>77</v>
      </c>
      <c r="D82" s="12">
        <v>2</v>
      </c>
      <c r="E82" s="12">
        <v>1</v>
      </c>
      <c r="F82" s="12">
        <v>2</v>
      </c>
      <c r="G82" s="12">
        <v>3</v>
      </c>
      <c r="H82" s="12">
        <v>4</v>
      </c>
      <c r="I82" s="12">
        <v>5</v>
      </c>
      <c r="J82" s="9">
        <v>3</v>
      </c>
      <c r="K82" s="10">
        <f>Mark(J82,E82,F82,G82,H82,I82)</f>
        <v>3</v>
      </c>
      <c r="L82" s="14">
        <f t="shared" si="5"/>
        <v>0.06</v>
      </c>
    </row>
    <row r="83" spans="1:12" ht="37.5">
      <c r="A83" s="42">
        <v>22</v>
      </c>
      <c r="B83" s="13" t="s">
        <v>117</v>
      </c>
      <c r="C83" s="13" t="s">
        <v>54</v>
      </c>
      <c r="D83" s="12">
        <v>2</v>
      </c>
      <c r="E83" s="12">
        <v>60</v>
      </c>
      <c r="F83" s="12">
        <v>70</v>
      </c>
      <c r="G83" s="12">
        <v>80</v>
      </c>
      <c r="H83" s="12">
        <v>90</v>
      </c>
      <c r="I83" s="12">
        <v>100</v>
      </c>
      <c r="J83" s="9">
        <v>100</v>
      </c>
      <c r="K83" s="10">
        <f>Mark(J83,E83,F83,G83,H83,I83)</f>
        <v>5</v>
      </c>
      <c r="L83" s="14">
        <f t="shared" si="5"/>
        <v>0.1</v>
      </c>
    </row>
    <row r="84" spans="1:12" ht="37.5">
      <c r="A84" s="42">
        <v>23</v>
      </c>
      <c r="B84" s="13" t="s">
        <v>118</v>
      </c>
      <c r="C84" s="13" t="s">
        <v>77</v>
      </c>
      <c r="D84" s="12">
        <v>2</v>
      </c>
      <c r="E84" s="12">
        <v>1</v>
      </c>
      <c r="F84" s="12">
        <v>2</v>
      </c>
      <c r="G84" s="12">
        <v>3</v>
      </c>
      <c r="H84" s="12">
        <v>4</v>
      </c>
      <c r="I84" s="12">
        <v>5</v>
      </c>
      <c r="J84" s="9">
        <v>5</v>
      </c>
      <c r="K84" s="10">
        <f>Mark(J84,E84,F84,G84,H84,I84)</f>
        <v>5</v>
      </c>
      <c r="L84" s="14">
        <f t="shared" si="5"/>
        <v>0.1</v>
      </c>
    </row>
    <row r="85" spans="1:12" ht="18.75">
      <c r="A85" s="38"/>
      <c r="B85" s="39" t="s">
        <v>33</v>
      </c>
      <c r="C85" s="32"/>
      <c r="D85" s="32"/>
      <c r="E85" s="32"/>
      <c r="F85" s="32"/>
      <c r="G85" s="32"/>
      <c r="H85" s="32"/>
      <c r="I85" s="32"/>
      <c r="J85" s="33"/>
      <c r="K85" s="34"/>
      <c r="L85" s="35">
        <f>SUM(L68,L61,L53,L8)</f>
        <v>2.6103236087912087</v>
      </c>
    </row>
    <row r="87" ht="18.75">
      <c r="B87" s="36" t="s">
        <v>134</v>
      </c>
    </row>
    <row r="88" ht="24.75" customHeight="1">
      <c r="B88" s="36" t="s">
        <v>58</v>
      </c>
    </row>
    <row r="89" ht="18.75">
      <c r="B89" s="36" t="s">
        <v>60</v>
      </c>
    </row>
    <row r="90" ht="18.75">
      <c r="B90" s="36" t="s">
        <v>59</v>
      </c>
    </row>
  </sheetData>
  <mergeCells count="67">
    <mergeCell ref="L54:L55"/>
    <mergeCell ref="C47:C48"/>
    <mergeCell ref="C51:C52"/>
    <mergeCell ref="I47:I48"/>
    <mergeCell ref="E51:E52"/>
    <mergeCell ref="F51:F52"/>
    <mergeCell ref="G51:G52"/>
    <mergeCell ref="H51:H52"/>
    <mergeCell ref="I54:I55"/>
    <mergeCell ref="K51:K52"/>
    <mergeCell ref="L58:L59"/>
    <mergeCell ref="K58:K60"/>
    <mergeCell ref="E47:E48"/>
    <mergeCell ref="F47:F48"/>
    <mergeCell ref="G47:G48"/>
    <mergeCell ref="H47:H48"/>
    <mergeCell ref="K54:K55"/>
    <mergeCell ref="K56:K57"/>
    <mergeCell ref="J51:J52"/>
    <mergeCell ref="J54:J55"/>
    <mergeCell ref="J56:J57"/>
    <mergeCell ref="J58:J60"/>
    <mergeCell ref="E56:E57"/>
    <mergeCell ref="F56:F57"/>
    <mergeCell ref="G56:G57"/>
    <mergeCell ref="H56:H57"/>
    <mergeCell ref="I58:I60"/>
    <mergeCell ref="A58:A60"/>
    <mergeCell ref="B58:B60"/>
    <mergeCell ref="D58:D60"/>
    <mergeCell ref="H58:H60"/>
    <mergeCell ref="F58:F60"/>
    <mergeCell ref="G58:G60"/>
    <mergeCell ref="C58:C60"/>
    <mergeCell ref="E58:E60"/>
    <mergeCell ref="B56:B57"/>
    <mergeCell ref="D56:D57"/>
    <mergeCell ref="A51:A52"/>
    <mergeCell ref="B51:B52"/>
    <mergeCell ref="D51:D52"/>
    <mergeCell ref="A54:A55"/>
    <mergeCell ref="B54:B55"/>
    <mergeCell ref="D54:D55"/>
    <mergeCell ref="C54:C55"/>
    <mergeCell ref="A56:A57"/>
    <mergeCell ref="D47:D48"/>
    <mergeCell ref="J5:L5"/>
    <mergeCell ref="J6:J7"/>
    <mergeCell ref="K6:K7"/>
    <mergeCell ref="L6:L7"/>
    <mergeCell ref="J47:J48"/>
    <mergeCell ref="C56:C57"/>
    <mergeCell ref="I56:I57"/>
    <mergeCell ref="G54:G55"/>
    <mergeCell ref="H54:H55"/>
    <mergeCell ref="E54:E55"/>
    <mergeCell ref="F54:F55"/>
    <mergeCell ref="L51:L52"/>
    <mergeCell ref="A1:L1"/>
    <mergeCell ref="A3:L3"/>
    <mergeCell ref="A2:L2"/>
    <mergeCell ref="A5:B7"/>
    <mergeCell ref="I51:I52"/>
    <mergeCell ref="C5:C7"/>
    <mergeCell ref="E5:I6"/>
    <mergeCell ref="A47:A48"/>
    <mergeCell ref="B47:B48"/>
  </mergeCells>
  <hyperlinks>
    <hyperlink ref="B67" r:id="rId1" display="http://www.pa.opdc.thaigov.net/psa/ministry/default.htm"/>
  </hyperlinks>
  <printOptions/>
  <pageMargins left="0.5905511811023623" right="0.15748031496062992" top="0.5905511811023623" bottom="0.7874015748031497" header="0.5118110236220472" footer="0.5118110236220472"/>
  <pageSetup firstPageNumber="1" useFirstPageNumber="1" horizontalDpi="600" verticalDpi="600" orientation="portrait" paperSize="9" scale="88" r:id="rId3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petch</dc:creator>
  <cp:keywords/>
  <dc:description/>
  <cp:lastModifiedBy>CMU</cp:lastModifiedBy>
  <cp:lastPrinted>2007-05-01T09:19:32Z</cp:lastPrinted>
  <dcterms:created xsi:type="dcterms:W3CDTF">2006-04-26T04:10:27Z</dcterms:created>
  <dcterms:modified xsi:type="dcterms:W3CDTF">2007-05-02T05:07:19Z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